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32" windowWidth="20736" windowHeight="8568" tabRatio="826" activeTab="5"/>
  </bookViews>
  <sheets>
    <sheet name="AEROP. INTER" sheetId="12" r:id="rId1"/>
    <sheet name="AEROP. NACI" sheetId="13" r:id="rId2"/>
    <sheet name="EMPRESAS INTERN" sheetId="14" r:id="rId3"/>
    <sheet name="EMPRESAS NACIONAL" sheetId="15" r:id="rId4"/>
    <sheet name="TOTAL AEROPUERTO" sheetId="16" r:id="rId5"/>
    <sheet name="TOTAL EMPRESA" sheetId="17" r:id="rId6"/>
  </sheets>
  <calcPr calcId="145621"/>
</workbook>
</file>

<file path=xl/calcChain.xml><?xml version="1.0" encoding="utf-8"?>
<calcChain xmlns="http://schemas.openxmlformats.org/spreadsheetml/2006/main">
  <c r="E1033" i="15" l="1"/>
  <c r="E974" i="15"/>
  <c r="E768" i="15"/>
  <c r="E567" i="15"/>
  <c r="E426" i="15"/>
  <c r="E349" i="15"/>
  <c r="E109" i="15"/>
  <c r="E8" i="15"/>
  <c r="E758" i="15"/>
  <c r="E752" i="15"/>
  <c r="E742" i="15"/>
  <c r="E737" i="15"/>
  <c r="E724" i="15"/>
  <c r="E713" i="15"/>
  <c r="E705" i="15"/>
  <c r="E693" i="15"/>
  <c r="E684" i="15"/>
  <c r="E673" i="15"/>
  <c r="E661" i="15"/>
  <c r="E655" i="15"/>
  <c r="E646" i="15"/>
  <c r="E638" i="15"/>
  <c r="E634" i="15"/>
  <c r="E625" i="15"/>
  <c r="E612" i="15"/>
  <c r="E603" i="15"/>
  <c r="E589" i="15"/>
  <c r="E578" i="15"/>
  <c r="E568" i="15"/>
  <c r="E561" i="15"/>
  <c r="E556" i="15"/>
  <c r="E544" i="15"/>
  <c r="E963" i="15"/>
  <c r="E958" i="15"/>
  <c r="E951" i="15"/>
  <c r="E944" i="15"/>
  <c r="E937" i="15"/>
  <c r="E933" i="15"/>
  <c r="E920" i="15"/>
  <c r="E916" i="15"/>
  <c r="E909" i="15"/>
  <c r="E901" i="15"/>
  <c r="E897" i="15"/>
  <c r="E893" i="15"/>
  <c r="E885" i="15"/>
  <c r="E873" i="15"/>
  <c r="E864" i="15"/>
  <c r="E857" i="15"/>
  <c r="E847" i="15"/>
  <c r="E841" i="15"/>
  <c r="E831" i="15"/>
  <c r="E827" i="15"/>
  <c r="E815" i="15"/>
  <c r="E803" i="15"/>
  <c r="E795" i="15"/>
  <c r="E787" i="15"/>
  <c r="E779" i="15"/>
  <c r="E769" i="15"/>
  <c r="E1029" i="15"/>
  <c r="E1024" i="15"/>
  <c r="E1014" i="15"/>
  <c r="E1009" i="15"/>
  <c r="E1005" i="15"/>
  <c r="E998" i="15"/>
  <c r="E990" i="15"/>
  <c r="E981" i="15"/>
  <c r="E975" i="15"/>
  <c r="E535" i="15"/>
  <c r="E526" i="15"/>
  <c r="E514" i="15"/>
  <c r="E503" i="15"/>
  <c r="E492" i="15"/>
  <c r="E484" i="15"/>
  <c r="E472" i="15"/>
  <c r="E459" i="15"/>
  <c r="E452" i="15"/>
  <c r="E442" i="15"/>
  <c r="E434" i="15"/>
  <c r="E427" i="15"/>
  <c r="E420" i="15"/>
  <c r="E413" i="15"/>
  <c r="E406" i="15"/>
  <c r="E398" i="15"/>
  <c r="E392" i="15"/>
  <c r="E382" i="15"/>
  <c r="E373" i="15"/>
  <c r="E366" i="15"/>
  <c r="E354" i="15"/>
  <c r="E350" i="15"/>
  <c r="E341" i="15"/>
  <c r="E331" i="15"/>
  <c r="E323" i="15"/>
  <c r="E312" i="15"/>
  <c r="E298" i="15"/>
  <c r="E291" i="15"/>
  <c r="E283" i="15"/>
  <c r="E272" i="15"/>
  <c r="E262" i="15"/>
  <c r="E252" i="15"/>
  <c r="E244" i="15"/>
  <c r="E233" i="15"/>
  <c r="E223" i="15"/>
  <c r="E213" i="15"/>
  <c r="E206" i="15"/>
  <c r="E196" i="15"/>
  <c r="E184" i="15"/>
  <c r="E170" i="15"/>
  <c r="E157" i="15"/>
  <c r="E143" i="15"/>
  <c r="E131" i="15"/>
  <c r="E121" i="15"/>
  <c r="E110" i="15"/>
  <c r="E99" i="15"/>
  <c r="E81" i="15"/>
  <c r="E72" i="15"/>
  <c r="E63" i="15"/>
  <c r="E54" i="15"/>
  <c r="E45" i="15"/>
  <c r="E36" i="15"/>
  <c r="E27" i="15"/>
  <c r="E18" i="15"/>
  <c r="E9" i="15"/>
  <c r="E375" i="14"/>
  <c r="E367" i="14"/>
  <c r="E339" i="14"/>
  <c r="E340" i="14"/>
  <c r="E321" i="14"/>
  <c r="E332" i="14"/>
  <c r="E328" i="14"/>
  <c r="E302" i="14"/>
  <c r="E317" i="14"/>
  <c r="E303" i="14"/>
  <c r="E277" i="14"/>
  <c r="E264" i="14"/>
  <c r="E254" i="14"/>
  <c r="E231" i="14"/>
  <c r="E217" i="14"/>
  <c r="E213" i="14"/>
  <c r="E147" i="14"/>
  <c r="E182" i="14"/>
  <c r="E171" i="14"/>
  <c r="E162" i="14"/>
  <c r="E152" i="14"/>
  <c r="E123" i="14"/>
  <c r="E124" i="14"/>
  <c r="E78" i="14"/>
  <c r="E111" i="14"/>
  <c r="E105" i="14"/>
  <c r="E97" i="14"/>
  <c r="E85" i="14"/>
  <c r="E79" i="14"/>
  <c r="E54" i="14"/>
  <c r="E69" i="14"/>
  <c r="E49" i="14"/>
  <c r="E34" i="14"/>
  <c r="E26" i="14"/>
  <c r="D974" i="15"/>
  <c r="D768" i="15"/>
  <c r="D567" i="15"/>
  <c r="D426" i="15"/>
  <c r="D349" i="15"/>
  <c r="D109" i="15"/>
  <c r="D8" i="15"/>
  <c r="D90" i="15" l="1"/>
  <c r="D18" i="15"/>
  <c r="D1029" i="15"/>
  <c r="D1024" i="15"/>
  <c r="D1014" i="15"/>
  <c r="D1009" i="15"/>
  <c r="D1005" i="15"/>
  <c r="D998" i="15"/>
  <c r="D990" i="15"/>
  <c r="D981" i="15"/>
  <c r="D975" i="15"/>
  <c r="D963" i="15"/>
  <c r="D958" i="15"/>
  <c r="D951" i="15"/>
  <c r="D944" i="15"/>
  <c r="D937" i="15"/>
  <c r="D933" i="15"/>
  <c r="D920" i="15"/>
  <c r="D916" i="15"/>
  <c r="D909" i="15"/>
  <c r="D901" i="15"/>
  <c r="D897" i="15"/>
  <c r="D893" i="15"/>
  <c r="D885" i="15"/>
  <c r="D873" i="15"/>
  <c r="D864" i="15"/>
  <c r="D857" i="15"/>
  <c r="D847" i="15"/>
  <c r="D841" i="15"/>
  <c r="D831" i="15"/>
  <c r="D827" i="15"/>
  <c r="D821" i="15"/>
  <c r="D815" i="15"/>
  <c r="D803" i="15"/>
  <c r="D795" i="15"/>
  <c r="D787" i="15"/>
  <c r="D779" i="15"/>
  <c r="D769" i="15"/>
  <c r="D758" i="15"/>
  <c r="D752" i="15"/>
  <c r="D742" i="15"/>
  <c r="D737" i="15"/>
  <c r="D724" i="15"/>
  <c r="D713" i="15"/>
  <c r="D705" i="15"/>
  <c r="D693" i="15"/>
  <c r="D684" i="15"/>
  <c r="D673" i="15"/>
  <c r="D661" i="15"/>
  <c r="D655" i="15"/>
  <c r="D646" i="15"/>
  <c r="D638" i="15"/>
  <c r="D634" i="15"/>
  <c r="D625" i="15"/>
  <c r="D612" i="15"/>
  <c r="D603" i="15"/>
  <c r="D589" i="15"/>
  <c r="D578" i="15"/>
  <c r="D568" i="15"/>
  <c r="D561" i="15"/>
  <c r="D556" i="15"/>
  <c r="D544" i="15"/>
  <c r="D535" i="15"/>
  <c r="D526" i="15"/>
  <c r="D514" i="15"/>
  <c r="D503" i="15"/>
  <c r="D492" i="15"/>
  <c r="D484" i="15"/>
  <c r="D472" i="15"/>
  <c r="D459" i="15"/>
  <c r="D452" i="15"/>
  <c r="D442" i="15"/>
  <c r="D434" i="15"/>
  <c r="D427" i="15"/>
  <c r="D420" i="15"/>
  <c r="D413" i="15"/>
  <c r="D406" i="15"/>
  <c r="D398" i="15"/>
  <c r="D392" i="15"/>
  <c r="D382" i="15"/>
  <c r="D373" i="15"/>
  <c r="D366" i="15"/>
  <c r="D354" i="15"/>
  <c r="D350" i="15"/>
  <c r="D341" i="15"/>
  <c r="D331" i="15"/>
  <c r="D323" i="15"/>
  <c r="D312" i="15"/>
  <c r="D298" i="15"/>
  <c r="D291" i="15"/>
  <c r="D283" i="15"/>
  <c r="D272" i="15"/>
  <c r="D262" i="15"/>
  <c r="D252" i="15"/>
  <c r="D244" i="15"/>
  <c r="D233" i="15"/>
  <c r="D223" i="15"/>
  <c r="D213" i="15"/>
  <c r="D206" i="15"/>
  <c r="D196" i="15"/>
  <c r="D184" i="15"/>
  <c r="D170" i="15"/>
  <c r="D157" i="15"/>
  <c r="D143" i="15"/>
  <c r="D131" i="15"/>
  <c r="D121" i="15"/>
  <c r="D110" i="15"/>
  <c r="D99" i="15"/>
  <c r="D81" i="15"/>
  <c r="D72" i="15"/>
  <c r="D63" i="15"/>
  <c r="D54" i="15"/>
  <c r="D45" i="15"/>
  <c r="D36" i="15"/>
  <c r="D27" i="15"/>
  <c r="D9" i="15"/>
  <c r="D339" i="14"/>
  <c r="D321" i="14"/>
  <c r="D302" i="14"/>
  <c r="D283" i="14"/>
  <c r="D264" i="14"/>
  <c r="D230" i="14"/>
  <c r="D217" i="14"/>
  <c r="D147" i="14"/>
  <c r="D123" i="14"/>
  <c r="D78" i="14"/>
  <c r="D54" i="14"/>
  <c r="D8" i="14"/>
  <c r="D367" i="14"/>
  <c r="D363" i="14"/>
  <c r="D358" i="14"/>
  <c r="D353" i="14"/>
  <c r="D348" i="14"/>
  <c r="D340" i="14"/>
  <c r="D332" i="14"/>
  <c r="D328" i="14"/>
  <c r="D322" i="14"/>
  <c r="D317" i="14"/>
  <c r="D311" i="14"/>
  <c r="D303" i="14"/>
  <c r="D296" i="14"/>
  <c r="D292" i="14"/>
  <c r="D288" i="14"/>
  <c r="D284" i="14"/>
  <c r="D277" i="14"/>
  <c r="D274" i="14"/>
  <c r="D269" i="14"/>
  <c r="D265" i="14"/>
  <c r="D254" i="14"/>
  <c r="D247" i="14"/>
  <c r="D239" i="14"/>
  <c r="D231" i="14"/>
  <c r="D224" i="14"/>
  <c r="D218" i="14"/>
  <c r="D213" i="14"/>
  <c r="D208" i="14"/>
  <c r="D203" i="14"/>
  <c r="D198" i="14"/>
  <c r="D192" i="14"/>
  <c r="D182" i="14"/>
  <c r="D177" i="14"/>
  <c r="D171" i="14"/>
  <c r="D167" i="14"/>
  <c r="D162" i="14"/>
  <c r="D152" i="14"/>
  <c r="D148" i="14"/>
  <c r="D140" i="14"/>
  <c r="D132" i="14"/>
  <c r="D124" i="14"/>
  <c r="D119" i="14"/>
  <c r="D111" i="14"/>
  <c r="D105" i="14"/>
  <c r="D97" i="14"/>
  <c r="D85" i="14"/>
  <c r="D79" i="14"/>
  <c r="D69" i="14"/>
  <c r="D63" i="14"/>
  <c r="D55" i="14"/>
  <c r="D49" i="14"/>
  <c r="D42" i="14"/>
  <c r="D34" i="14"/>
  <c r="D26" i="14"/>
  <c r="D21" i="14"/>
  <c r="D15" i="14"/>
  <c r="D9" i="14"/>
  <c r="D375" i="14"/>
  <c r="D473" i="13" l="1"/>
  <c r="D460" i="13"/>
  <c r="D452" i="13"/>
  <c r="D441" i="13"/>
  <c r="D436" i="13"/>
  <c r="D429" i="13"/>
  <c r="D417" i="13"/>
  <c r="D410" i="13"/>
  <c r="D402" i="13"/>
  <c r="D391" i="13"/>
  <c r="D375" i="13"/>
  <c r="D368" i="13"/>
  <c r="D353" i="13"/>
  <c r="D349" i="13"/>
  <c r="D342" i="13"/>
  <c r="D332" i="13"/>
  <c r="D328" i="13"/>
  <c r="D320" i="13"/>
  <c r="D306" i="13"/>
  <c r="D296" i="13"/>
  <c r="D282" i="13"/>
  <c r="D269" i="13"/>
  <c r="D261" i="13"/>
  <c r="D247" i="13"/>
  <c r="D234" i="13"/>
  <c r="D222" i="13"/>
  <c r="D215" i="13"/>
  <c r="D204" i="13"/>
  <c r="D194" i="13"/>
  <c r="D188" i="13"/>
  <c r="D175" i="13"/>
  <c r="D161" i="13"/>
  <c r="D150" i="13"/>
  <c r="D136" i="13"/>
  <c r="D132" i="13"/>
  <c r="D116" i="13" l="1"/>
  <c r="D110" i="13"/>
  <c r="D95" i="13"/>
  <c r="D79" i="13"/>
  <c r="D65" i="13"/>
  <c r="D52" i="13"/>
  <c r="D44" i="13"/>
  <c r="D31" i="13"/>
  <c r="D8" i="13"/>
  <c r="D21" i="13"/>
  <c r="D93" i="12"/>
  <c r="D88" i="12"/>
  <c r="D76" i="12"/>
  <c r="D71" i="12"/>
  <c r="D64" i="12"/>
  <c r="D59" i="12"/>
  <c r="D49" i="12"/>
  <c r="D39" i="12"/>
  <c r="D34" i="12"/>
  <c r="D20" i="12"/>
  <c r="D14" i="12"/>
  <c r="D8" i="12"/>
  <c r="C1034" i="15" l="1"/>
  <c r="C1033" i="15"/>
  <c r="C376" i="14"/>
  <c r="C375" i="14"/>
  <c r="C474" i="13"/>
  <c r="C473" i="13"/>
  <c r="C94" i="12"/>
  <c r="C93" i="12"/>
  <c r="D1033" i="15" l="1"/>
</calcChain>
</file>

<file path=xl/sharedStrings.xml><?xml version="1.0" encoding="utf-8"?>
<sst xmlns="http://schemas.openxmlformats.org/spreadsheetml/2006/main" count="2090" uniqueCount="101">
  <si>
    <t>CANCELADOS</t>
  </si>
  <si>
    <t>OPERACIONALES</t>
  </si>
  <si>
    <t>TECNICOS</t>
  </si>
  <si>
    <t>INCONTROLABLES</t>
  </si>
  <si>
    <t>AGA-RAC Y COM</t>
  </si>
  <si>
    <t>NO ESPECIFICOS</t>
  </si>
  <si>
    <t>DEMORADOS</t>
  </si>
  <si>
    <t>AEROPORTUARIOS</t>
  </si>
  <si>
    <t>AMERICAN AIRLINES</t>
  </si>
  <si>
    <t>AIR CANADA</t>
  </si>
  <si>
    <t>AIR FRANCE</t>
  </si>
  <si>
    <t>AEROMEXICO</t>
  </si>
  <si>
    <t>AEROLINEAS DE ANTIOQUIA</t>
  </si>
  <si>
    <t>LAN COLOMBIA</t>
  </si>
  <si>
    <t>AEROLINEAS ARGENTINAS</t>
  </si>
  <si>
    <t>AVIANCA</t>
  </si>
  <si>
    <t>COPA AIRLINES</t>
  </si>
  <si>
    <t>CUBANA</t>
  </si>
  <si>
    <t>DELTA</t>
  </si>
  <si>
    <t>LUFTHANSA</t>
  </si>
  <si>
    <t>EASYFLY</t>
  </si>
  <si>
    <t>AEROGAL</t>
  </si>
  <si>
    <t>IBERIA</t>
  </si>
  <si>
    <t>INSEL</t>
  </si>
  <si>
    <t>JET BLUE</t>
  </si>
  <si>
    <t>LAN AIRLINES</t>
  </si>
  <si>
    <t>LAN PERU</t>
  </si>
  <si>
    <t>LACSA</t>
  </si>
  <si>
    <t>SPIRIT</t>
  </si>
  <si>
    <t>SATENA</t>
  </si>
  <si>
    <t>COPA COLOMBIA</t>
  </si>
  <si>
    <t>VIVA COLOMBIA</t>
  </si>
  <si>
    <t>UNITED</t>
  </si>
  <si>
    <t>TIARA</t>
  </si>
  <si>
    <t>TACA INTERNATIONAL</t>
  </si>
  <si>
    <t>CONVIASA</t>
  </si>
  <si>
    <t>TACA PERU</t>
  </si>
  <si>
    <t>TAME INTERNATIONAL</t>
  </si>
  <si>
    <t>SAN ANDRES-GUSTAVO ROJAS PINILLA</t>
  </si>
  <si>
    <t>ANTONIO ROLDAN BETANCOURT</t>
  </si>
  <si>
    <t>ARAUCA - SANTIAGO PEREZ QUIROZ</t>
  </si>
  <si>
    <t>ARMENIA - EL EDEN</t>
  </si>
  <si>
    <t>BARRANQUILLA-E. CORTISSOZ</t>
  </si>
  <si>
    <t>BUCARAMANGA - PALONEGRO</t>
  </si>
  <si>
    <t>BOGOTA - ELDORADO</t>
  </si>
  <si>
    <t>BAHIA SOLANO - JOSE C. MUTIS</t>
  </si>
  <si>
    <t>BUENAVENTURA - GERARDO TOBAR LOPEZ</t>
  </si>
  <si>
    <t>CALI - ALFONSO BONILLA ARAGON</t>
  </si>
  <si>
    <t>CARTAGENA - RAFAEL NUQEZ</t>
  </si>
  <si>
    <t>CUCUTA - CAMILO DAZA</t>
  </si>
  <si>
    <t>COROZAL - LAS BRUJAS</t>
  </si>
  <si>
    <t>BARRANCABERMEJA-YARIGUIES</t>
  </si>
  <si>
    <t>MEDELLIN - OLAYA HERRERA</t>
  </si>
  <si>
    <t>EL YOPAL</t>
  </si>
  <si>
    <t>GUSTAVO ARTUNDUAGA PAREDES</t>
  </si>
  <si>
    <t>GUAPI - JUAN CASIANO</t>
  </si>
  <si>
    <t>IBAGUE - PERALES</t>
  </si>
  <si>
    <t>PUERTO INIRIDA - CESAR GAVIRIA TRUJ</t>
  </si>
  <si>
    <t>IPIALES - SAN LUIS</t>
  </si>
  <si>
    <t>LETICIA-ALFREDO VASQUEZ COBO</t>
  </si>
  <si>
    <t>RIONEGRO - JOSE M. CORDOVA</t>
  </si>
  <si>
    <t>MONTERIA - LOS GARZONES</t>
  </si>
  <si>
    <t>MITU</t>
  </si>
  <si>
    <t>MANIZALES - LA NUBIA</t>
  </si>
  <si>
    <t>NEIVA - BENITO SALAS</t>
  </si>
  <si>
    <t>PUERTO BOLIVAR - PORTETE</t>
  </si>
  <si>
    <t>CARREÑO-GERMAN OLANO</t>
  </si>
  <si>
    <t>PEREIRA - MATECAÑAS</t>
  </si>
  <si>
    <t>POPAYAN - GMOLEON VALENCIA</t>
  </si>
  <si>
    <t>PASTO - ANTONIO NARIQO</t>
  </si>
  <si>
    <t>PUERTO ASIS - 3 DE MAYO</t>
  </si>
  <si>
    <t>PROVIDENCIA- EL EMBRUJO</t>
  </si>
  <si>
    <t>RIOHACHA-ALMIRANTE PADILLA</t>
  </si>
  <si>
    <t>SAN JOSE DEL GUAVIARE</t>
  </si>
  <si>
    <t>SANTA MARTA - SIMON BOLIVAR</t>
  </si>
  <si>
    <t>SARAVENA-LOS COLONIZADORES</t>
  </si>
  <si>
    <t>SAN VICENTE DEL CAGUAN</t>
  </si>
  <si>
    <t>TUMACO - LA FLORIDA</t>
  </si>
  <si>
    <t>TAME</t>
  </si>
  <si>
    <t>QUIBDO - EL CARAÑO</t>
  </si>
  <si>
    <t>VALLEDUPAR-ALFONSO LOPEZ P.</t>
  </si>
  <si>
    <t>VILLAVICENCIO-VANGUARDIA</t>
  </si>
  <si>
    <t>CUMPLIDOS</t>
  </si>
  <si>
    <t>AEROPUERTO</t>
  </si>
  <si>
    <t xml:space="preserve">VUELOS </t>
  </si>
  <si>
    <t>ANALISIS DE CUMPLIMIENTO</t>
  </si>
  <si>
    <t>AEROPUERTO INTERNACIONAL</t>
  </si>
  <si>
    <t>MES : ABRIL 2013</t>
  </si>
  <si>
    <t>AEROPUERTO NACIONAL</t>
  </si>
  <si>
    <t>EMPRESAS  INTERNACIONALES</t>
  </si>
  <si>
    <t>AEROLINEA INTERNACIONAL</t>
  </si>
  <si>
    <t>VUELOS</t>
  </si>
  <si>
    <t>CUMPLIMIENTO ITINERARIO</t>
  </si>
  <si>
    <t>EMPRESAS  NACIONALES</t>
  </si>
  <si>
    <t>AEROLINEA NACIONAL</t>
  </si>
  <si>
    <t>TOTAL PROGRAMADO</t>
  </si>
  <si>
    <t>TOTAL CUMPLIDO</t>
  </si>
  <si>
    <t>TOTAL DE CUMPLIMIENTO DE AEROPUERTOS</t>
  </si>
  <si>
    <t>TOTAL DE CUMPLIMIENTO DE EMPRESAS</t>
  </si>
  <si>
    <t>CUMPLIMIENTO AEROPUERTO</t>
  </si>
  <si>
    <t>CUMPLIMIENTO AEROLINEA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</si>
</sst>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  <xf numFmtId="43" fontId="11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/>
    <xf numFmtId="0" fontId="4" fillId="0" borderId="0" xfId="0" applyFont="1" applyBorder="1" applyAlignment="1"/>
    <xf numFmtId="0" fontId="9" fillId="0" borderId="0" xfId="0" applyFont="1" applyBorder="1" applyAlignment="1"/>
    <xf numFmtId="0" fontId="7" fillId="3" borderId="1" xfId="0" applyFont="1" applyFill="1" applyBorder="1" applyAlignment="1">
      <alignment horizontal="left"/>
    </xf>
    <xf numFmtId="0" fontId="7" fillId="3" borderId="1" xfId="0" applyNumberFormat="1" applyFont="1" applyFill="1" applyBorder="1"/>
    <xf numFmtId="0" fontId="7" fillId="4" borderId="4" xfId="0" applyFont="1" applyFill="1" applyBorder="1" applyAlignment="1">
      <alignment horizontal="left" indent="1"/>
    </xf>
    <xf numFmtId="0" fontId="7" fillId="4" borderId="4" xfId="0" applyNumberFormat="1" applyFont="1" applyFill="1" applyBorder="1"/>
    <xf numFmtId="0" fontId="7" fillId="0" borderId="4" xfId="0" applyFont="1" applyBorder="1" applyAlignment="1">
      <alignment horizontal="left" indent="1"/>
    </xf>
    <xf numFmtId="0" fontId="7" fillId="0" borderId="4" xfId="0" applyNumberFormat="1" applyFont="1" applyBorder="1"/>
    <xf numFmtId="0" fontId="10" fillId="0" borderId="4" xfId="0" applyFont="1" applyBorder="1" applyAlignment="1">
      <alignment horizontal="left" indent="2"/>
    </xf>
    <xf numFmtId="0" fontId="10" fillId="0" borderId="4" xfId="0" applyNumberFormat="1" applyFont="1" applyBorder="1"/>
    <xf numFmtId="0" fontId="7" fillId="5" borderId="1" xfId="0" applyFont="1" applyFill="1" applyBorder="1" applyAlignment="1">
      <alignment horizontal="left"/>
    </xf>
    <xf numFmtId="0" fontId="7" fillId="4" borderId="3" xfId="0" applyFont="1" applyFill="1" applyBorder="1"/>
    <xf numFmtId="0" fontId="7" fillId="0" borderId="4" xfId="0" applyFont="1" applyFill="1" applyBorder="1" applyAlignment="1">
      <alignment horizontal="left" indent="1"/>
    </xf>
    <xf numFmtId="9" fontId="6" fillId="0" borderId="0" xfId="0" applyNumberFormat="1" applyFont="1" applyAlignment="1">
      <alignment horizontal="center"/>
    </xf>
    <xf numFmtId="9" fontId="7" fillId="3" borderId="1" xfId="0" applyNumberFormat="1" applyFont="1" applyFill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9" fontId="7" fillId="0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left" indent="2"/>
    </xf>
    <xf numFmtId="0" fontId="10" fillId="0" borderId="4" xfId="0" applyFont="1" applyBorder="1" applyAlignment="1">
      <alignment horizontal="left" indent="3"/>
    </xf>
    <xf numFmtId="9" fontId="7" fillId="4" borderId="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9" fontId="7" fillId="2" borderId="1" xfId="0" applyNumberFormat="1" applyFont="1" applyFill="1" applyBorder="1" applyAlignment="1">
      <alignment horizontal="center"/>
    </xf>
    <xf numFmtId="164" fontId="10" fillId="2" borderId="1" xfId="5" applyNumberFormat="1" applyFont="1" applyFill="1" applyBorder="1"/>
    <xf numFmtId="164" fontId="7" fillId="5" borderId="1" xfId="5" applyNumberFormat="1" applyFont="1" applyFill="1" applyBorder="1"/>
    <xf numFmtId="164" fontId="7" fillId="4" borderId="3" xfId="5" applyNumberFormat="1" applyFont="1" applyFill="1" applyBorder="1"/>
    <xf numFmtId="164" fontId="0" fillId="0" borderId="0" xfId="5" applyNumberFormat="1" applyFont="1"/>
    <xf numFmtId="164" fontId="7" fillId="3" borderId="1" xfId="5" applyNumberFormat="1" applyFont="1" applyFill="1" applyBorder="1"/>
    <xf numFmtId="164" fontId="7" fillId="4" borderId="4" xfId="5" applyNumberFormat="1" applyFont="1" applyFill="1" applyBorder="1"/>
    <xf numFmtId="164" fontId="7" fillId="0" borderId="4" xfId="5" applyNumberFormat="1" applyFont="1" applyBorder="1"/>
    <xf numFmtId="164" fontId="10" fillId="0" borderId="4" xfId="5" applyNumberFormat="1" applyFont="1" applyBorder="1"/>
    <xf numFmtId="164" fontId="7" fillId="0" borderId="4" xfId="5" applyNumberFormat="1" applyFont="1" applyFill="1" applyBorder="1"/>
    <xf numFmtId="9" fontId="0" fillId="0" borderId="0" xfId="0" applyNumberFormat="1"/>
    <xf numFmtId="0" fontId="10" fillId="2" borderId="1" xfId="0" applyNumberFormat="1" applyFont="1" applyFill="1" applyBorder="1"/>
    <xf numFmtId="12" fontId="7" fillId="4" borderId="2" xfId="0" applyNumberFormat="1" applyFont="1" applyFill="1" applyBorder="1" applyAlignment="1">
      <alignment horizontal="center" vertical="center" wrapText="1"/>
    </xf>
    <xf numFmtId="12" fontId="7" fillId="4" borderId="3" xfId="0" applyNumberFormat="1" applyFont="1" applyFill="1" applyBorder="1" applyAlignment="1">
      <alignment horizontal="center" vertical="center" wrapText="1"/>
    </xf>
    <xf numFmtId="164" fontId="7" fillId="4" borderId="2" xfId="5" applyNumberFormat="1" applyFont="1" applyFill="1" applyBorder="1" applyAlignment="1">
      <alignment horizontal="center" vertical="center" wrapText="1"/>
    </xf>
    <xf numFmtId="164" fontId="7" fillId="4" borderId="3" xfId="5" applyNumberFormat="1" applyFont="1" applyFill="1" applyBorder="1" applyAlignment="1">
      <alignment horizontal="center" vertical="center" wrapText="1"/>
    </xf>
    <xf numFmtId="9" fontId="7" fillId="4" borderId="2" xfId="0" applyNumberFormat="1" applyFont="1" applyFill="1" applyBorder="1" applyAlignment="1">
      <alignment horizontal="center" vertical="center" wrapText="1"/>
    </xf>
    <xf numFmtId="9" fontId="7" fillId="4" borderId="3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12" fontId="7" fillId="4" borderId="4" xfId="0" applyNumberFormat="1" applyFont="1" applyFill="1" applyBorder="1" applyAlignment="1">
      <alignment horizontal="center" vertical="center" wrapText="1"/>
    </xf>
    <xf numFmtId="164" fontId="7" fillId="4" borderId="4" xfId="5" applyNumberFormat="1" applyFont="1" applyFill="1" applyBorder="1" applyAlignment="1">
      <alignment horizontal="center" vertical="center" wrapText="1"/>
    </xf>
    <xf numFmtId="9" fontId="7" fillId="4" borderId="4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9" fontId="7" fillId="5" borderId="2" xfId="0" applyNumberFormat="1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7" fillId="5" borderId="2" xfId="5" applyNumberFormat="1" applyFont="1" applyFill="1" applyBorder="1" applyAlignment="1">
      <alignment horizontal="center" vertical="center" wrapText="1"/>
    </xf>
    <xf numFmtId="164" fontId="7" fillId="5" borderId="3" xfId="5" applyNumberFormat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</cellXfs>
  <cellStyles count="6">
    <cellStyle name="Millares" xfId="5" builtinId="3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zoomScaleNormal="100" workbookViewId="0">
      <selection activeCell="D6" sqref="D6:D7"/>
    </sheetView>
  </sheetViews>
  <sheetFormatPr baseColWidth="10" defaultRowHeight="14.4" x14ac:dyDescent="0.3"/>
  <cols>
    <col min="2" max="2" width="36.109375" customWidth="1"/>
    <col min="3" max="3" width="21.44140625" style="30" bestFit="1" customWidth="1"/>
    <col min="4" max="4" width="21.21875" style="18" customWidth="1"/>
    <col min="5" max="5" width="11.88671875" bestFit="1" customWidth="1"/>
  </cols>
  <sheetData>
    <row r="1" spans="1:4" ht="15.6" x14ac:dyDescent="0.3">
      <c r="A1" s="1" t="s">
        <v>85</v>
      </c>
    </row>
    <row r="2" spans="1:4" x14ac:dyDescent="0.3">
      <c r="A2" s="2" t="s">
        <v>86</v>
      </c>
    </row>
    <row r="3" spans="1:4" x14ac:dyDescent="0.3">
      <c r="A3" s="3" t="s">
        <v>87</v>
      </c>
    </row>
    <row r="5" spans="1:4" ht="15" thickBot="1" x14ac:dyDescent="0.35"/>
    <row r="6" spans="1:4" x14ac:dyDescent="0.3">
      <c r="B6" s="38" t="s">
        <v>83</v>
      </c>
      <c r="C6" s="40" t="s">
        <v>84</v>
      </c>
      <c r="D6" s="42" t="s">
        <v>99</v>
      </c>
    </row>
    <row r="7" spans="1:4" ht="15" thickBot="1" x14ac:dyDescent="0.35">
      <c r="B7" s="39"/>
      <c r="C7" s="41"/>
      <c r="D7" s="43"/>
    </row>
    <row r="8" spans="1:4" ht="15" thickBot="1" x14ac:dyDescent="0.35">
      <c r="B8" s="7" t="s">
        <v>41</v>
      </c>
      <c r="C8" s="31">
        <v>14</v>
      </c>
      <c r="D8" s="19">
        <f>(C9+C11+C13)/C8</f>
        <v>1</v>
      </c>
    </row>
    <row r="9" spans="1:4" x14ac:dyDescent="0.3">
      <c r="B9" s="9" t="s">
        <v>82</v>
      </c>
      <c r="C9" s="32">
        <v>8</v>
      </c>
      <c r="D9" s="44"/>
    </row>
    <row r="10" spans="1:4" x14ac:dyDescent="0.3">
      <c r="B10" s="11" t="s">
        <v>0</v>
      </c>
      <c r="C10" s="33">
        <v>1</v>
      </c>
      <c r="D10" s="45"/>
    </row>
    <row r="11" spans="1:4" x14ac:dyDescent="0.3">
      <c r="B11" s="13" t="s">
        <v>5</v>
      </c>
      <c r="C11" s="34">
        <v>1</v>
      </c>
      <c r="D11" s="45"/>
    </row>
    <row r="12" spans="1:4" x14ac:dyDescent="0.3">
      <c r="B12" s="11" t="s">
        <v>6</v>
      </c>
      <c r="C12" s="33">
        <v>5</v>
      </c>
      <c r="D12" s="45"/>
    </row>
    <row r="13" spans="1:4" ht="15" thickBot="1" x14ac:dyDescent="0.35">
      <c r="B13" s="13" t="s">
        <v>5</v>
      </c>
      <c r="C13" s="34">
        <v>5</v>
      </c>
      <c r="D13" s="46"/>
    </row>
    <row r="14" spans="1:4" ht="15" thickBot="1" x14ac:dyDescent="0.35">
      <c r="B14" s="7" t="s">
        <v>42</v>
      </c>
      <c r="C14" s="31">
        <v>57</v>
      </c>
      <c r="D14" s="19">
        <f>(C15+C17+C18+C19)/C14</f>
        <v>1</v>
      </c>
    </row>
    <row r="15" spans="1:4" x14ac:dyDescent="0.3">
      <c r="B15" s="9" t="s">
        <v>82</v>
      </c>
      <c r="C15" s="32">
        <v>47</v>
      </c>
      <c r="D15" s="44"/>
    </row>
    <row r="16" spans="1:4" x14ac:dyDescent="0.3">
      <c r="B16" s="11" t="s">
        <v>6</v>
      </c>
      <c r="C16" s="33">
        <v>10</v>
      </c>
      <c r="D16" s="45"/>
    </row>
    <row r="17" spans="2:4" x14ac:dyDescent="0.3">
      <c r="B17" s="13" t="s">
        <v>3</v>
      </c>
      <c r="C17" s="34">
        <v>1</v>
      </c>
      <c r="D17" s="45"/>
    </row>
    <row r="18" spans="2:4" x14ac:dyDescent="0.3">
      <c r="B18" s="13" t="s">
        <v>1</v>
      </c>
      <c r="C18" s="34">
        <v>7</v>
      </c>
      <c r="D18" s="45"/>
    </row>
    <row r="19" spans="2:4" ht="15" thickBot="1" x14ac:dyDescent="0.35">
      <c r="B19" s="13" t="s">
        <v>2</v>
      </c>
      <c r="C19" s="34">
        <v>2</v>
      </c>
      <c r="D19" s="46"/>
    </row>
    <row r="20" spans="2:4" ht="15" thickBot="1" x14ac:dyDescent="0.35">
      <c r="B20" s="7" t="s">
        <v>44</v>
      </c>
      <c r="C20" s="31">
        <v>2358</v>
      </c>
      <c r="D20" s="19">
        <f>(C21+C23+C24+C25+C26++C30+C31+C32+C33-C28)/C20</f>
        <v>0.953774385072095</v>
      </c>
    </row>
    <row r="21" spans="2:4" x14ac:dyDescent="0.3">
      <c r="B21" s="9" t="s">
        <v>82</v>
      </c>
      <c r="C21" s="32">
        <v>1817</v>
      </c>
      <c r="D21" s="44"/>
    </row>
    <row r="22" spans="2:4" x14ac:dyDescent="0.3">
      <c r="B22" s="11" t="s">
        <v>0</v>
      </c>
      <c r="C22" s="33">
        <v>40</v>
      </c>
      <c r="D22" s="45"/>
    </row>
    <row r="23" spans="2:4" x14ac:dyDescent="0.3">
      <c r="B23" s="13" t="s">
        <v>3</v>
      </c>
      <c r="C23" s="34">
        <v>1</v>
      </c>
      <c r="D23" s="45"/>
    </row>
    <row r="24" spans="2:4" x14ac:dyDescent="0.3">
      <c r="B24" s="13" t="s">
        <v>5</v>
      </c>
      <c r="C24" s="34">
        <v>31</v>
      </c>
      <c r="D24" s="45"/>
    </row>
    <row r="25" spans="2:4" x14ac:dyDescent="0.3">
      <c r="B25" s="13" t="s">
        <v>1</v>
      </c>
      <c r="C25" s="34">
        <v>4</v>
      </c>
      <c r="D25" s="45"/>
    </row>
    <row r="26" spans="2:4" x14ac:dyDescent="0.3">
      <c r="B26" s="13" t="s">
        <v>2</v>
      </c>
      <c r="C26" s="34">
        <v>4</v>
      </c>
      <c r="D26" s="45"/>
    </row>
    <row r="27" spans="2:4" x14ac:dyDescent="0.3">
      <c r="B27" s="11" t="s">
        <v>6</v>
      </c>
      <c r="C27" s="33">
        <v>501</v>
      </c>
      <c r="D27" s="45"/>
    </row>
    <row r="28" spans="2:4" x14ac:dyDescent="0.3">
      <c r="B28" s="13" t="s">
        <v>7</v>
      </c>
      <c r="C28" s="34">
        <v>37</v>
      </c>
      <c r="D28" s="45"/>
    </row>
    <row r="29" spans="2:4" x14ac:dyDescent="0.3">
      <c r="B29" s="13" t="s">
        <v>4</v>
      </c>
      <c r="C29" s="34">
        <v>35</v>
      </c>
      <c r="D29" s="45"/>
    </row>
    <row r="30" spans="2:4" x14ac:dyDescent="0.3">
      <c r="B30" s="13" t="s">
        <v>3</v>
      </c>
      <c r="C30" s="34">
        <v>59</v>
      </c>
      <c r="D30" s="45"/>
    </row>
    <row r="31" spans="2:4" x14ac:dyDescent="0.3">
      <c r="B31" s="13" t="s">
        <v>5</v>
      </c>
      <c r="C31" s="34">
        <v>252</v>
      </c>
      <c r="D31" s="45"/>
    </row>
    <row r="32" spans="2:4" x14ac:dyDescent="0.3">
      <c r="B32" s="13" t="s">
        <v>1</v>
      </c>
      <c r="C32" s="34">
        <v>78</v>
      </c>
      <c r="D32" s="45"/>
    </row>
    <row r="33" spans="2:4" ht="15" thickBot="1" x14ac:dyDescent="0.35">
      <c r="B33" s="13" t="s">
        <v>2</v>
      </c>
      <c r="C33" s="34">
        <v>40</v>
      </c>
      <c r="D33" s="46"/>
    </row>
    <row r="34" spans="2:4" ht="15" thickBot="1" x14ac:dyDescent="0.35">
      <c r="B34" s="7" t="s">
        <v>43</v>
      </c>
      <c r="C34" s="31">
        <v>17</v>
      </c>
      <c r="D34" s="19">
        <f>(C35+C37+C38)/C34</f>
        <v>1</v>
      </c>
    </row>
    <row r="35" spans="2:4" x14ac:dyDescent="0.3">
      <c r="B35" s="9" t="s">
        <v>82</v>
      </c>
      <c r="C35" s="32">
        <v>15</v>
      </c>
      <c r="D35" s="44"/>
    </row>
    <row r="36" spans="2:4" x14ac:dyDescent="0.3">
      <c r="B36" s="11" t="s">
        <v>6</v>
      </c>
      <c r="C36" s="33">
        <v>2</v>
      </c>
      <c r="D36" s="45"/>
    </row>
    <row r="37" spans="2:4" x14ac:dyDescent="0.3">
      <c r="B37" s="13" t="s">
        <v>3</v>
      </c>
      <c r="C37" s="34">
        <v>1</v>
      </c>
      <c r="D37" s="45"/>
    </row>
    <row r="38" spans="2:4" ht="15" thickBot="1" x14ac:dyDescent="0.35">
      <c r="B38" s="13" t="s">
        <v>5</v>
      </c>
      <c r="C38" s="34">
        <v>1</v>
      </c>
      <c r="D38" s="46"/>
    </row>
    <row r="39" spans="2:4" ht="15" thickBot="1" x14ac:dyDescent="0.35">
      <c r="B39" s="7" t="s">
        <v>47</v>
      </c>
      <c r="C39" s="31">
        <v>284</v>
      </c>
      <c r="D39" s="19">
        <f>(C40+C41+C45+C46+C47+C48)/C39</f>
        <v>0.99295774647887325</v>
      </c>
    </row>
    <row r="40" spans="2:4" x14ac:dyDescent="0.3">
      <c r="B40" s="9" t="s">
        <v>82</v>
      </c>
      <c r="C40" s="32">
        <v>223</v>
      </c>
      <c r="D40" s="44"/>
    </row>
    <row r="41" spans="2:4" x14ac:dyDescent="0.3">
      <c r="B41" s="11" t="s">
        <v>0</v>
      </c>
      <c r="C41" s="33">
        <v>1</v>
      </c>
      <c r="D41" s="45"/>
    </row>
    <row r="42" spans="2:4" x14ac:dyDescent="0.3">
      <c r="B42" s="13" t="s">
        <v>5</v>
      </c>
      <c r="C42" s="34">
        <v>1</v>
      </c>
      <c r="D42" s="45"/>
    </row>
    <row r="43" spans="2:4" x14ac:dyDescent="0.3">
      <c r="B43" s="11" t="s">
        <v>6</v>
      </c>
      <c r="C43" s="33">
        <v>60</v>
      </c>
      <c r="D43" s="45"/>
    </row>
    <row r="44" spans="2:4" x14ac:dyDescent="0.3">
      <c r="B44" s="13" t="s">
        <v>4</v>
      </c>
      <c r="C44" s="34">
        <v>2</v>
      </c>
      <c r="D44" s="45"/>
    </row>
    <row r="45" spans="2:4" x14ac:dyDescent="0.3">
      <c r="B45" s="13" t="s">
        <v>3</v>
      </c>
      <c r="C45" s="34">
        <v>4</v>
      </c>
      <c r="D45" s="45"/>
    </row>
    <row r="46" spans="2:4" x14ac:dyDescent="0.3">
      <c r="B46" s="13" t="s">
        <v>5</v>
      </c>
      <c r="C46" s="34">
        <v>34</v>
      </c>
      <c r="D46" s="45"/>
    </row>
    <row r="47" spans="2:4" x14ac:dyDescent="0.3">
      <c r="B47" s="13" t="s">
        <v>1</v>
      </c>
      <c r="C47" s="34">
        <v>11</v>
      </c>
      <c r="D47" s="45"/>
    </row>
    <row r="48" spans="2:4" ht="15" thickBot="1" x14ac:dyDescent="0.35">
      <c r="B48" s="13" t="s">
        <v>2</v>
      </c>
      <c r="C48" s="34">
        <v>9</v>
      </c>
      <c r="D48" s="46"/>
    </row>
    <row r="49" spans="2:4" ht="15" thickBot="1" x14ac:dyDescent="0.35">
      <c r="B49" s="7" t="s">
        <v>48</v>
      </c>
      <c r="C49" s="31">
        <v>134</v>
      </c>
      <c r="D49" s="19">
        <f>(C50+C51+C55+C56+C57+C58-C54)/C49</f>
        <v>0.9850746268656716</v>
      </c>
    </row>
    <row r="50" spans="2:4" x14ac:dyDescent="0.3">
      <c r="B50" s="9" t="s">
        <v>82</v>
      </c>
      <c r="C50" s="32">
        <v>105</v>
      </c>
      <c r="D50" s="44"/>
    </row>
    <row r="51" spans="2:4" x14ac:dyDescent="0.3">
      <c r="B51" s="11" t="s">
        <v>0</v>
      </c>
      <c r="C51" s="33">
        <v>7</v>
      </c>
      <c r="D51" s="45"/>
    </row>
    <row r="52" spans="2:4" x14ac:dyDescent="0.3">
      <c r="B52" s="13" t="s">
        <v>5</v>
      </c>
      <c r="C52" s="34">
        <v>7</v>
      </c>
      <c r="D52" s="45"/>
    </row>
    <row r="53" spans="2:4" x14ac:dyDescent="0.3">
      <c r="B53" s="11" t="s">
        <v>6</v>
      </c>
      <c r="C53" s="33">
        <v>22</v>
      </c>
      <c r="D53" s="45"/>
    </row>
    <row r="54" spans="2:4" x14ac:dyDescent="0.3">
      <c r="B54" s="13" t="s">
        <v>7</v>
      </c>
      <c r="C54" s="34">
        <v>1</v>
      </c>
      <c r="D54" s="45"/>
    </row>
    <row r="55" spans="2:4" x14ac:dyDescent="0.3">
      <c r="B55" s="13" t="s">
        <v>3</v>
      </c>
      <c r="C55" s="34">
        <v>1</v>
      </c>
      <c r="D55" s="45"/>
    </row>
    <row r="56" spans="2:4" x14ac:dyDescent="0.3">
      <c r="B56" s="13" t="s">
        <v>5</v>
      </c>
      <c r="C56" s="34">
        <v>11</v>
      </c>
      <c r="D56" s="45"/>
    </row>
    <row r="57" spans="2:4" x14ac:dyDescent="0.3">
      <c r="B57" s="13" t="s">
        <v>1</v>
      </c>
      <c r="C57" s="34">
        <v>8</v>
      </c>
      <c r="D57" s="45"/>
    </row>
    <row r="58" spans="2:4" ht="15" thickBot="1" x14ac:dyDescent="0.35">
      <c r="B58" s="13" t="s">
        <v>2</v>
      </c>
      <c r="C58" s="34">
        <v>1</v>
      </c>
      <c r="D58" s="46"/>
    </row>
    <row r="59" spans="2:4" ht="15" thickBot="1" x14ac:dyDescent="0.35">
      <c r="B59" s="7" t="s">
        <v>49</v>
      </c>
      <c r="C59" s="31">
        <v>17</v>
      </c>
      <c r="D59" s="19">
        <f>(C60+C62+C63)/C59</f>
        <v>1</v>
      </c>
    </row>
    <row r="60" spans="2:4" x14ac:dyDescent="0.3">
      <c r="B60" s="9" t="s">
        <v>82</v>
      </c>
      <c r="C60" s="32">
        <v>12</v>
      </c>
      <c r="D60" s="44"/>
    </row>
    <row r="61" spans="2:4" x14ac:dyDescent="0.3">
      <c r="B61" s="11" t="s">
        <v>0</v>
      </c>
      <c r="C61" s="33">
        <v>5</v>
      </c>
      <c r="D61" s="45"/>
    </row>
    <row r="62" spans="2:4" x14ac:dyDescent="0.3">
      <c r="B62" s="13" t="s">
        <v>5</v>
      </c>
      <c r="C62" s="34">
        <v>4</v>
      </c>
      <c r="D62" s="45"/>
    </row>
    <row r="63" spans="2:4" ht="15" thickBot="1" x14ac:dyDescent="0.35">
      <c r="B63" s="13" t="s">
        <v>1</v>
      </c>
      <c r="C63" s="34">
        <v>1</v>
      </c>
      <c r="D63" s="46"/>
    </row>
    <row r="64" spans="2:4" ht="15" thickBot="1" x14ac:dyDescent="0.35">
      <c r="B64" s="7" t="s">
        <v>67</v>
      </c>
      <c r="C64" s="31">
        <v>30</v>
      </c>
      <c r="D64" s="19">
        <f>(C65+C67+C69+C70)/C64</f>
        <v>1</v>
      </c>
    </row>
    <row r="65" spans="2:4" x14ac:dyDescent="0.3">
      <c r="B65" s="9" t="s">
        <v>82</v>
      </c>
      <c r="C65" s="32">
        <v>25</v>
      </c>
      <c r="D65" s="44"/>
    </row>
    <row r="66" spans="2:4" x14ac:dyDescent="0.3">
      <c r="B66" s="11" t="s">
        <v>0</v>
      </c>
      <c r="C66" s="33">
        <v>3</v>
      </c>
      <c r="D66" s="45"/>
    </row>
    <row r="67" spans="2:4" x14ac:dyDescent="0.3">
      <c r="B67" s="13" t="s">
        <v>5</v>
      </c>
      <c r="C67" s="34">
        <v>3</v>
      </c>
      <c r="D67" s="45"/>
    </row>
    <row r="68" spans="2:4" x14ac:dyDescent="0.3">
      <c r="B68" s="11" t="s">
        <v>6</v>
      </c>
      <c r="C68" s="33">
        <v>2</v>
      </c>
      <c r="D68" s="45"/>
    </row>
    <row r="69" spans="2:4" x14ac:dyDescent="0.3">
      <c r="B69" s="13" t="s">
        <v>1</v>
      </c>
      <c r="C69" s="34">
        <v>1</v>
      </c>
      <c r="D69" s="45"/>
    </row>
    <row r="70" spans="2:4" ht="15" thickBot="1" x14ac:dyDescent="0.35">
      <c r="B70" s="13" t="s">
        <v>2</v>
      </c>
      <c r="C70" s="34">
        <v>1</v>
      </c>
      <c r="D70" s="46"/>
    </row>
    <row r="71" spans="2:4" ht="15" thickBot="1" x14ac:dyDescent="0.35">
      <c r="B71" s="7" t="s">
        <v>72</v>
      </c>
      <c r="C71" s="31">
        <v>9</v>
      </c>
      <c r="D71" s="19">
        <f>(0+C72+C74)/C71</f>
        <v>1</v>
      </c>
    </row>
    <row r="72" spans="2:4" x14ac:dyDescent="0.3">
      <c r="B72" s="11" t="s">
        <v>0</v>
      </c>
      <c r="C72" s="33">
        <v>1</v>
      </c>
      <c r="D72" s="44"/>
    </row>
    <row r="73" spans="2:4" x14ac:dyDescent="0.3">
      <c r="B73" s="13" t="s">
        <v>5</v>
      </c>
      <c r="C73" s="34">
        <v>1</v>
      </c>
      <c r="D73" s="45"/>
    </row>
    <row r="74" spans="2:4" x14ac:dyDescent="0.3">
      <c r="B74" s="11" t="s">
        <v>6</v>
      </c>
      <c r="C74" s="33">
        <v>8</v>
      </c>
      <c r="D74" s="45"/>
    </row>
    <row r="75" spans="2:4" ht="15" thickBot="1" x14ac:dyDescent="0.35">
      <c r="B75" s="13" t="s">
        <v>5</v>
      </c>
      <c r="C75" s="34">
        <v>8</v>
      </c>
      <c r="D75" s="46"/>
    </row>
    <row r="76" spans="2:4" ht="15" thickBot="1" x14ac:dyDescent="0.35">
      <c r="B76" s="7" t="s">
        <v>60</v>
      </c>
      <c r="C76" s="31">
        <v>392</v>
      </c>
      <c r="D76" s="19">
        <f>(C77+C79+C80+C81+C82+C85+C86+C87)/C76</f>
        <v>0.99489795918367352</v>
      </c>
    </row>
    <row r="77" spans="2:4" x14ac:dyDescent="0.3">
      <c r="B77" s="9" t="s">
        <v>82</v>
      </c>
      <c r="C77" s="32">
        <v>319</v>
      </c>
      <c r="D77" s="44"/>
    </row>
    <row r="78" spans="2:4" x14ac:dyDescent="0.3">
      <c r="B78" s="11" t="s">
        <v>0</v>
      </c>
      <c r="C78" s="33">
        <v>12</v>
      </c>
      <c r="D78" s="45"/>
    </row>
    <row r="79" spans="2:4" x14ac:dyDescent="0.3">
      <c r="B79" s="13" t="s">
        <v>3</v>
      </c>
      <c r="C79" s="34">
        <v>2</v>
      </c>
      <c r="D79" s="45"/>
    </row>
    <row r="80" spans="2:4" x14ac:dyDescent="0.3">
      <c r="B80" s="13" t="s">
        <v>5</v>
      </c>
      <c r="C80" s="34">
        <v>7</v>
      </c>
      <c r="D80" s="45"/>
    </row>
    <row r="81" spans="2:4" x14ac:dyDescent="0.3">
      <c r="B81" s="13" t="s">
        <v>1</v>
      </c>
      <c r="C81" s="34">
        <v>1</v>
      </c>
      <c r="D81" s="45"/>
    </row>
    <row r="82" spans="2:4" x14ac:dyDescent="0.3">
      <c r="B82" s="13" t="s">
        <v>2</v>
      </c>
      <c r="C82" s="34">
        <v>2</v>
      </c>
      <c r="D82" s="45"/>
    </row>
    <row r="83" spans="2:4" x14ac:dyDescent="0.3">
      <c r="B83" s="11" t="s">
        <v>6</v>
      </c>
      <c r="C83" s="33">
        <v>61</v>
      </c>
      <c r="D83" s="45"/>
    </row>
    <row r="84" spans="2:4" x14ac:dyDescent="0.3">
      <c r="B84" s="13" t="s">
        <v>4</v>
      </c>
      <c r="C84" s="34">
        <v>2</v>
      </c>
      <c r="D84" s="45"/>
    </row>
    <row r="85" spans="2:4" x14ac:dyDescent="0.3">
      <c r="B85" s="13" t="s">
        <v>3</v>
      </c>
      <c r="C85" s="34">
        <v>11</v>
      </c>
      <c r="D85" s="45"/>
    </row>
    <row r="86" spans="2:4" x14ac:dyDescent="0.3">
      <c r="B86" s="13" t="s">
        <v>5</v>
      </c>
      <c r="C86" s="34">
        <v>34</v>
      </c>
      <c r="D86" s="45"/>
    </row>
    <row r="87" spans="2:4" ht="15" thickBot="1" x14ac:dyDescent="0.35">
      <c r="B87" s="13" t="s">
        <v>1</v>
      </c>
      <c r="C87" s="34">
        <v>14</v>
      </c>
      <c r="D87" s="46"/>
    </row>
    <row r="88" spans="2:4" ht="15" thickBot="1" x14ac:dyDescent="0.35">
      <c r="B88" s="7" t="s">
        <v>38</v>
      </c>
      <c r="C88" s="31">
        <v>17</v>
      </c>
      <c r="D88" s="19">
        <f>(C89+C91+C92)/C88</f>
        <v>1</v>
      </c>
    </row>
    <row r="89" spans="2:4" x14ac:dyDescent="0.3">
      <c r="B89" s="9" t="s">
        <v>82</v>
      </c>
      <c r="C89" s="32">
        <v>15</v>
      </c>
      <c r="D89" s="44"/>
    </row>
    <row r="90" spans="2:4" x14ac:dyDescent="0.3">
      <c r="B90" s="11" t="s">
        <v>6</v>
      </c>
      <c r="C90" s="33">
        <v>2</v>
      </c>
      <c r="D90" s="45"/>
    </row>
    <row r="91" spans="2:4" x14ac:dyDescent="0.3">
      <c r="B91" s="13" t="s">
        <v>5</v>
      </c>
      <c r="C91" s="34">
        <v>1</v>
      </c>
      <c r="D91" s="45"/>
    </row>
    <row r="92" spans="2:4" ht="15" thickBot="1" x14ac:dyDescent="0.35">
      <c r="B92" s="13" t="s">
        <v>1</v>
      </c>
      <c r="C92" s="34">
        <v>1</v>
      </c>
      <c r="D92" s="46"/>
    </row>
    <row r="93" spans="2:4" ht="15" thickBot="1" x14ac:dyDescent="0.35">
      <c r="B93" s="15" t="s">
        <v>95</v>
      </c>
      <c r="C93" s="28">
        <f>C8+C14+C20+C34+C39+C49+C59+C64+C71+C76+C88</f>
        <v>3329</v>
      </c>
      <c r="D93" s="42">
        <f>(C94+C11+C13+C17+C18+C19+C23+C24+C25+C26+C30+C31+C32+C33+C37+C38+C42+C45+C46+C47+C48+C52+C55+C56+C57+C58+C62+C63+C67+C69+C70+C73+C75+C79+C80+C81+C82+C85+C86+C87+C91+C92-C28-C54)/C93</f>
        <v>0.96545509161910481</v>
      </c>
    </row>
    <row r="94" spans="2:4" ht="15" thickBot="1" x14ac:dyDescent="0.35">
      <c r="B94" s="16" t="s">
        <v>96</v>
      </c>
      <c r="C94" s="29">
        <f>C9+C15+C21+C35+C40+C50+C60+C65+C77+C89</f>
        <v>2586</v>
      </c>
      <c r="D94" s="43"/>
    </row>
  </sheetData>
  <mergeCells count="15">
    <mergeCell ref="B6:B7"/>
    <mergeCell ref="C6:C7"/>
    <mergeCell ref="D6:D7"/>
    <mergeCell ref="D93:D94"/>
    <mergeCell ref="D89:D92"/>
    <mergeCell ref="D72:D75"/>
    <mergeCell ref="D77:D87"/>
    <mergeCell ref="D65:D70"/>
    <mergeCell ref="D60:D63"/>
    <mergeCell ref="D50:D58"/>
    <mergeCell ref="D40:D48"/>
    <mergeCell ref="D35:D38"/>
    <mergeCell ref="D21:D33"/>
    <mergeCell ref="D9:D13"/>
    <mergeCell ref="D15:D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4"/>
  <sheetViews>
    <sheetView workbookViewId="0">
      <selection activeCell="F9" sqref="F9"/>
    </sheetView>
  </sheetViews>
  <sheetFormatPr baseColWidth="10" defaultRowHeight="14.4" x14ac:dyDescent="0.3"/>
  <cols>
    <col min="2" max="2" width="39.5546875" bestFit="1" customWidth="1"/>
    <col min="3" max="3" width="21.44140625" style="30" bestFit="1" customWidth="1"/>
    <col min="4" max="4" width="17.44140625" style="18" customWidth="1"/>
  </cols>
  <sheetData>
    <row r="1" spans="1:4" ht="15.6" x14ac:dyDescent="0.3">
      <c r="A1" s="1" t="s">
        <v>85</v>
      </c>
    </row>
    <row r="2" spans="1:4" x14ac:dyDescent="0.3">
      <c r="A2" s="2" t="s">
        <v>88</v>
      </c>
    </row>
    <row r="3" spans="1:4" x14ac:dyDescent="0.3">
      <c r="A3" s="3" t="s">
        <v>87</v>
      </c>
    </row>
    <row r="5" spans="1:4" ht="15" thickBot="1" x14ac:dyDescent="0.35"/>
    <row r="6" spans="1:4" x14ac:dyDescent="0.3">
      <c r="B6" s="38" t="s">
        <v>83</v>
      </c>
      <c r="C6" s="40" t="s">
        <v>84</v>
      </c>
      <c r="D6" s="42" t="s">
        <v>99</v>
      </c>
    </row>
    <row r="7" spans="1:4" ht="15" thickBot="1" x14ac:dyDescent="0.35">
      <c r="B7" s="47"/>
      <c r="C7" s="48"/>
      <c r="D7" s="49"/>
    </row>
    <row r="8" spans="1:4" ht="15" thickBot="1" x14ac:dyDescent="0.35">
      <c r="B8" s="7" t="s">
        <v>39</v>
      </c>
      <c r="C8" s="31">
        <v>289</v>
      </c>
      <c r="D8" s="19">
        <f>(C9+C11+C12+C13+C17+C18+C19+C20-C15)/C8</f>
        <v>0.88581314878892736</v>
      </c>
    </row>
    <row r="9" spans="1:4" x14ac:dyDescent="0.3">
      <c r="B9" s="9" t="s">
        <v>82</v>
      </c>
      <c r="C9" s="32">
        <v>150</v>
      </c>
      <c r="D9" s="20"/>
    </row>
    <row r="10" spans="1:4" x14ac:dyDescent="0.3">
      <c r="B10" s="11" t="s">
        <v>0</v>
      </c>
      <c r="C10" s="33">
        <v>12</v>
      </c>
      <c r="D10" s="20"/>
    </row>
    <row r="11" spans="1:4" x14ac:dyDescent="0.3">
      <c r="B11" s="13" t="s">
        <v>3</v>
      </c>
      <c r="C11" s="34">
        <v>3</v>
      </c>
      <c r="D11" s="20"/>
    </row>
    <row r="12" spans="1:4" x14ac:dyDescent="0.3">
      <c r="B12" s="13" t="s">
        <v>1</v>
      </c>
      <c r="C12" s="34">
        <v>4</v>
      </c>
      <c r="D12" s="20"/>
    </row>
    <row r="13" spans="1:4" x14ac:dyDescent="0.3">
      <c r="B13" s="13" t="s">
        <v>2</v>
      </c>
      <c r="C13" s="34">
        <v>5</v>
      </c>
      <c r="D13" s="20"/>
    </row>
    <row r="14" spans="1:4" x14ac:dyDescent="0.3">
      <c r="B14" s="11" t="s">
        <v>6</v>
      </c>
      <c r="C14" s="33">
        <v>127</v>
      </c>
      <c r="D14" s="20"/>
    </row>
    <row r="15" spans="1:4" x14ac:dyDescent="0.3">
      <c r="B15" s="13" t="s">
        <v>7</v>
      </c>
      <c r="C15" s="34">
        <v>7</v>
      </c>
      <c r="D15" s="20"/>
    </row>
    <row r="16" spans="1:4" x14ac:dyDescent="0.3">
      <c r="B16" s="13" t="s">
        <v>4</v>
      </c>
      <c r="C16" s="34">
        <v>19</v>
      </c>
      <c r="D16" s="20"/>
    </row>
    <row r="17" spans="2:4" x14ac:dyDescent="0.3">
      <c r="B17" s="13" t="s">
        <v>3</v>
      </c>
      <c r="C17" s="34">
        <v>45</v>
      </c>
      <c r="D17" s="20"/>
    </row>
    <row r="18" spans="2:4" x14ac:dyDescent="0.3">
      <c r="B18" s="13" t="s">
        <v>5</v>
      </c>
      <c r="C18" s="34">
        <v>14</v>
      </c>
      <c r="D18" s="20"/>
    </row>
    <row r="19" spans="2:4" x14ac:dyDescent="0.3">
      <c r="B19" s="13" t="s">
        <v>1</v>
      </c>
      <c r="C19" s="34">
        <v>11</v>
      </c>
      <c r="D19" s="20"/>
    </row>
    <row r="20" spans="2:4" ht="15" thickBot="1" x14ac:dyDescent="0.35">
      <c r="B20" s="13" t="s">
        <v>2</v>
      </c>
      <c r="C20" s="34">
        <v>31</v>
      </c>
      <c r="D20" s="20"/>
    </row>
    <row r="21" spans="2:4" ht="15" thickBot="1" x14ac:dyDescent="0.35">
      <c r="B21" s="7" t="s">
        <v>40</v>
      </c>
      <c r="C21" s="31">
        <v>113</v>
      </c>
      <c r="D21" s="19">
        <f>(C22+C24+C28+C29+C30-C26)/C21</f>
        <v>0.93805309734513276</v>
      </c>
    </row>
    <row r="22" spans="2:4" x14ac:dyDescent="0.3">
      <c r="B22" s="9" t="s">
        <v>82</v>
      </c>
      <c r="C22" s="32">
        <v>77</v>
      </c>
      <c r="D22" s="20"/>
    </row>
    <row r="23" spans="2:4" x14ac:dyDescent="0.3">
      <c r="B23" s="11" t="s">
        <v>0</v>
      </c>
      <c r="C23" s="33">
        <v>13</v>
      </c>
      <c r="D23" s="20"/>
    </row>
    <row r="24" spans="2:4" x14ac:dyDescent="0.3">
      <c r="B24" s="13" t="s">
        <v>5</v>
      </c>
      <c r="C24" s="34">
        <v>13</v>
      </c>
      <c r="D24" s="20"/>
    </row>
    <row r="25" spans="2:4" x14ac:dyDescent="0.3">
      <c r="B25" s="11" t="s">
        <v>6</v>
      </c>
      <c r="C25" s="33">
        <v>23</v>
      </c>
      <c r="D25" s="20"/>
    </row>
    <row r="26" spans="2:4" x14ac:dyDescent="0.3">
      <c r="B26" s="13" t="s">
        <v>7</v>
      </c>
      <c r="C26" s="34">
        <v>3</v>
      </c>
      <c r="D26" s="20"/>
    </row>
    <row r="27" spans="2:4" x14ac:dyDescent="0.3">
      <c r="B27" s="13" t="s">
        <v>4</v>
      </c>
      <c r="C27" s="34">
        <v>1</v>
      </c>
      <c r="D27" s="20"/>
    </row>
    <row r="28" spans="2:4" x14ac:dyDescent="0.3">
      <c r="B28" s="13" t="s">
        <v>3</v>
      </c>
      <c r="C28" s="34">
        <v>15</v>
      </c>
      <c r="D28" s="20"/>
    </row>
    <row r="29" spans="2:4" x14ac:dyDescent="0.3">
      <c r="B29" s="13" t="s">
        <v>5</v>
      </c>
      <c r="C29" s="34">
        <v>3</v>
      </c>
      <c r="D29" s="20"/>
    </row>
    <row r="30" spans="2:4" ht="15" thickBot="1" x14ac:dyDescent="0.35">
      <c r="B30" s="13" t="s">
        <v>2</v>
      </c>
      <c r="C30" s="34">
        <v>1</v>
      </c>
      <c r="D30" s="20"/>
    </row>
    <row r="31" spans="2:4" ht="15" thickBot="1" x14ac:dyDescent="0.35">
      <c r="B31" s="7" t="s">
        <v>41</v>
      </c>
      <c r="C31" s="31">
        <v>257</v>
      </c>
      <c r="D31" s="19">
        <f>(C32+C34+C35+C36+C37+C40+C41+C42+C43)/C31</f>
        <v>0.97665369649805445</v>
      </c>
    </row>
    <row r="32" spans="2:4" x14ac:dyDescent="0.3">
      <c r="B32" s="9" t="s">
        <v>82</v>
      </c>
      <c r="C32" s="32">
        <v>103</v>
      </c>
      <c r="D32" s="20"/>
    </row>
    <row r="33" spans="2:4" x14ac:dyDescent="0.3">
      <c r="B33" s="11" t="s">
        <v>0</v>
      </c>
      <c r="C33" s="33">
        <v>46</v>
      </c>
      <c r="D33" s="20"/>
    </row>
    <row r="34" spans="2:4" x14ac:dyDescent="0.3">
      <c r="B34" s="13" t="s">
        <v>3</v>
      </c>
      <c r="C34" s="34">
        <v>4</v>
      </c>
      <c r="D34" s="20"/>
    </row>
    <row r="35" spans="2:4" x14ac:dyDescent="0.3">
      <c r="B35" s="13" t="s">
        <v>5</v>
      </c>
      <c r="C35" s="34">
        <v>3</v>
      </c>
      <c r="D35" s="20"/>
    </row>
    <row r="36" spans="2:4" x14ac:dyDescent="0.3">
      <c r="B36" s="13" t="s">
        <v>1</v>
      </c>
      <c r="C36" s="34">
        <v>35</v>
      </c>
      <c r="D36" s="20"/>
    </row>
    <row r="37" spans="2:4" x14ac:dyDescent="0.3">
      <c r="B37" s="13" t="s">
        <v>2</v>
      </c>
      <c r="C37" s="34">
        <v>4</v>
      </c>
      <c r="D37" s="20"/>
    </row>
    <row r="38" spans="2:4" x14ac:dyDescent="0.3">
      <c r="B38" s="11" t="s">
        <v>6</v>
      </c>
      <c r="C38" s="33">
        <v>108</v>
      </c>
      <c r="D38" s="20"/>
    </row>
    <row r="39" spans="2:4" x14ac:dyDescent="0.3">
      <c r="B39" s="13" t="s">
        <v>4</v>
      </c>
      <c r="C39" s="34">
        <v>10</v>
      </c>
      <c r="D39" s="20"/>
    </row>
    <row r="40" spans="2:4" x14ac:dyDescent="0.3">
      <c r="B40" s="13" t="s">
        <v>3</v>
      </c>
      <c r="C40" s="34">
        <v>45</v>
      </c>
      <c r="D40" s="20"/>
    </row>
    <row r="41" spans="2:4" x14ac:dyDescent="0.3">
      <c r="B41" s="13" t="s">
        <v>5</v>
      </c>
      <c r="C41" s="34">
        <v>28</v>
      </c>
      <c r="D41" s="20"/>
    </row>
    <row r="42" spans="2:4" x14ac:dyDescent="0.3">
      <c r="B42" s="13" t="s">
        <v>1</v>
      </c>
      <c r="C42" s="34">
        <v>17</v>
      </c>
      <c r="D42" s="20"/>
    </row>
    <row r="43" spans="2:4" ht="15" thickBot="1" x14ac:dyDescent="0.35">
      <c r="B43" s="13" t="s">
        <v>2</v>
      </c>
      <c r="C43" s="34">
        <v>12</v>
      </c>
      <c r="D43" s="20"/>
    </row>
    <row r="44" spans="2:4" ht="15" thickBot="1" x14ac:dyDescent="0.35">
      <c r="B44" s="7" t="s">
        <v>45</v>
      </c>
      <c r="C44" s="31">
        <v>17</v>
      </c>
      <c r="D44" s="19">
        <f>(C45+C47+C50+C51)/C44</f>
        <v>0.94117647058823528</v>
      </c>
    </row>
    <row r="45" spans="2:4" x14ac:dyDescent="0.3">
      <c r="B45" s="9" t="s">
        <v>82</v>
      </c>
      <c r="C45" s="32">
        <v>10</v>
      </c>
      <c r="D45" s="20"/>
    </row>
    <row r="46" spans="2:4" x14ac:dyDescent="0.3">
      <c r="B46" s="11" t="s">
        <v>0</v>
      </c>
      <c r="C46" s="33">
        <v>1</v>
      </c>
      <c r="D46" s="20"/>
    </row>
    <row r="47" spans="2:4" x14ac:dyDescent="0.3">
      <c r="B47" s="13" t="s">
        <v>3</v>
      </c>
      <c r="C47" s="34">
        <v>1</v>
      </c>
      <c r="D47" s="20"/>
    </row>
    <row r="48" spans="2:4" x14ac:dyDescent="0.3">
      <c r="B48" s="11" t="s">
        <v>6</v>
      </c>
      <c r="C48" s="33">
        <v>6</v>
      </c>
      <c r="D48" s="20"/>
    </row>
    <row r="49" spans="2:4" x14ac:dyDescent="0.3">
      <c r="B49" s="13" t="s">
        <v>4</v>
      </c>
      <c r="C49" s="34">
        <v>1</v>
      </c>
      <c r="D49" s="20"/>
    </row>
    <row r="50" spans="2:4" x14ac:dyDescent="0.3">
      <c r="B50" s="13" t="s">
        <v>3</v>
      </c>
      <c r="C50" s="34">
        <v>2</v>
      </c>
      <c r="D50" s="20"/>
    </row>
    <row r="51" spans="2:4" ht="15" thickBot="1" x14ac:dyDescent="0.35">
      <c r="B51" s="13" t="s">
        <v>1</v>
      </c>
      <c r="C51" s="34">
        <v>3</v>
      </c>
      <c r="D51" s="20"/>
    </row>
    <row r="52" spans="2:4" ht="15" thickBot="1" x14ac:dyDescent="0.35">
      <c r="B52" s="7" t="s">
        <v>51</v>
      </c>
      <c r="C52" s="31">
        <v>238</v>
      </c>
      <c r="D52" s="19">
        <f>(C53+C56+C57+C61+C62+C63+C64-C59)/C52</f>
        <v>0.95378151260504207</v>
      </c>
    </row>
    <row r="53" spans="2:4" x14ac:dyDescent="0.3">
      <c r="B53" s="9" t="s">
        <v>82</v>
      </c>
      <c r="C53" s="32">
        <v>97</v>
      </c>
      <c r="D53" s="20"/>
    </row>
    <row r="54" spans="2:4" x14ac:dyDescent="0.3">
      <c r="B54" s="11" t="s">
        <v>0</v>
      </c>
      <c r="C54" s="33">
        <v>10</v>
      </c>
      <c r="D54" s="20"/>
    </row>
    <row r="55" spans="2:4" x14ac:dyDescent="0.3">
      <c r="B55" s="13" t="s">
        <v>4</v>
      </c>
      <c r="C55" s="34">
        <v>1</v>
      </c>
      <c r="D55" s="20"/>
    </row>
    <row r="56" spans="2:4" x14ac:dyDescent="0.3">
      <c r="B56" s="13" t="s">
        <v>3</v>
      </c>
      <c r="C56" s="34">
        <v>1</v>
      </c>
      <c r="D56" s="20"/>
    </row>
    <row r="57" spans="2:4" x14ac:dyDescent="0.3">
      <c r="B57" s="13" t="s">
        <v>2</v>
      </c>
      <c r="C57" s="34">
        <v>8</v>
      </c>
      <c r="D57" s="20"/>
    </row>
    <row r="58" spans="2:4" x14ac:dyDescent="0.3">
      <c r="B58" s="11" t="s">
        <v>6</v>
      </c>
      <c r="C58" s="33">
        <v>131</v>
      </c>
      <c r="D58" s="20"/>
    </row>
    <row r="59" spans="2:4" x14ac:dyDescent="0.3">
      <c r="B59" s="13" t="s">
        <v>7</v>
      </c>
      <c r="C59" s="34">
        <v>1</v>
      </c>
      <c r="D59" s="20"/>
    </row>
    <row r="60" spans="2:4" x14ac:dyDescent="0.3">
      <c r="B60" s="13" t="s">
        <v>4</v>
      </c>
      <c r="C60" s="34">
        <v>8</v>
      </c>
      <c r="D60" s="20"/>
    </row>
    <row r="61" spans="2:4" x14ac:dyDescent="0.3">
      <c r="B61" s="13" t="s">
        <v>3</v>
      </c>
      <c r="C61" s="34">
        <v>76</v>
      </c>
      <c r="D61" s="20"/>
    </row>
    <row r="62" spans="2:4" x14ac:dyDescent="0.3">
      <c r="B62" s="13" t="s">
        <v>5</v>
      </c>
      <c r="C62" s="34">
        <v>34</v>
      </c>
      <c r="D62" s="20"/>
    </row>
    <row r="63" spans="2:4" x14ac:dyDescent="0.3">
      <c r="B63" s="13" t="s">
        <v>1</v>
      </c>
      <c r="C63" s="34">
        <v>3</v>
      </c>
      <c r="D63" s="20"/>
    </row>
    <row r="64" spans="2:4" ht="15" thickBot="1" x14ac:dyDescent="0.35">
      <c r="B64" s="13" t="s">
        <v>2</v>
      </c>
      <c r="C64" s="34">
        <v>9</v>
      </c>
      <c r="D64" s="20"/>
    </row>
    <row r="65" spans="2:4" ht="15" thickBot="1" x14ac:dyDescent="0.35">
      <c r="B65" s="7" t="s">
        <v>42</v>
      </c>
      <c r="C65" s="31">
        <v>882</v>
      </c>
      <c r="D65" s="19">
        <f>(C66+C68+C69+C70+C71+C75+C76+C77+C78-C73)/C65</f>
        <v>0.95464852607709749</v>
      </c>
    </row>
    <row r="66" spans="2:4" x14ac:dyDescent="0.3">
      <c r="B66" s="9" t="s">
        <v>82</v>
      </c>
      <c r="C66" s="32">
        <v>640</v>
      </c>
      <c r="D66" s="20"/>
    </row>
    <row r="67" spans="2:4" x14ac:dyDescent="0.3">
      <c r="B67" s="11" t="s">
        <v>0</v>
      </c>
      <c r="C67" s="33">
        <v>34</v>
      </c>
      <c r="D67" s="20"/>
    </row>
    <row r="68" spans="2:4" x14ac:dyDescent="0.3">
      <c r="B68" s="13" t="s">
        <v>3</v>
      </c>
      <c r="C68" s="34">
        <v>4</v>
      </c>
      <c r="D68" s="20"/>
    </row>
    <row r="69" spans="2:4" x14ac:dyDescent="0.3">
      <c r="B69" s="13" t="s">
        <v>5</v>
      </c>
      <c r="C69" s="34">
        <v>21</v>
      </c>
      <c r="D69" s="20"/>
    </row>
    <row r="70" spans="2:4" x14ac:dyDescent="0.3">
      <c r="B70" s="13" t="s">
        <v>1</v>
      </c>
      <c r="C70" s="34">
        <v>8</v>
      </c>
      <c r="D70" s="20"/>
    </row>
    <row r="71" spans="2:4" x14ac:dyDescent="0.3">
      <c r="B71" s="13" t="s">
        <v>2</v>
      </c>
      <c r="C71" s="34">
        <v>1</v>
      </c>
      <c r="D71" s="20"/>
    </row>
    <row r="72" spans="2:4" x14ac:dyDescent="0.3">
      <c r="B72" s="11" t="s">
        <v>6</v>
      </c>
      <c r="C72" s="33">
        <v>208</v>
      </c>
      <c r="D72" s="20"/>
    </row>
    <row r="73" spans="2:4" x14ac:dyDescent="0.3">
      <c r="B73" s="13" t="s">
        <v>7</v>
      </c>
      <c r="C73" s="34">
        <v>3</v>
      </c>
      <c r="D73" s="20"/>
    </row>
    <row r="74" spans="2:4" x14ac:dyDescent="0.3">
      <c r="B74" s="13" t="s">
        <v>4</v>
      </c>
      <c r="C74" s="34">
        <v>34</v>
      </c>
      <c r="D74" s="20"/>
    </row>
    <row r="75" spans="2:4" x14ac:dyDescent="0.3">
      <c r="B75" s="13" t="s">
        <v>3</v>
      </c>
      <c r="C75" s="34">
        <v>55</v>
      </c>
      <c r="D75" s="20"/>
    </row>
    <row r="76" spans="2:4" x14ac:dyDescent="0.3">
      <c r="B76" s="13" t="s">
        <v>5</v>
      </c>
      <c r="C76" s="34">
        <v>43</v>
      </c>
      <c r="D76" s="20"/>
    </row>
    <row r="77" spans="2:4" x14ac:dyDescent="0.3">
      <c r="B77" s="13" t="s">
        <v>1</v>
      </c>
      <c r="C77" s="34">
        <v>45</v>
      </c>
      <c r="D77" s="20"/>
    </row>
    <row r="78" spans="2:4" ht="15" thickBot="1" x14ac:dyDescent="0.35">
      <c r="B78" s="13" t="s">
        <v>2</v>
      </c>
      <c r="C78" s="34">
        <v>28</v>
      </c>
      <c r="D78" s="20"/>
    </row>
    <row r="79" spans="2:4" ht="15" thickBot="1" x14ac:dyDescent="0.35">
      <c r="B79" s="7" t="s">
        <v>44</v>
      </c>
      <c r="C79" s="31">
        <v>8035</v>
      </c>
      <c r="D79" s="19">
        <f>(C80+C84+C85+C86+C87+C91+C92+C93+C94-C89-C82)/C79</f>
        <v>0.94698195395146234</v>
      </c>
    </row>
    <row r="80" spans="2:4" x14ac:dyDescent="0.3">
      <c r="B80" s="9" t="s">
        <v>82</v>
      </c>
      <c r="C80" s="32">
        <v>5880</v>
      </c>
      <c r="D80" s="20"/>
    </row>
    <row r="81" spans="2:4" x14ac:dyDescent="0.3">
      <c r="B81" s="11" t="s">
        <v>0</v>
      </c>
      <c r="C81" s="33">
        <v>263</v>
      </c>
      <c r="D81" s="20"/>
    </row>
    <row r="82" spans="2:4" x14ac:dyDescent="0.3">
      <c r="B82" s="13" t="s">
        <v>7</v>
      </c>
      <c r="C82" s="34">
        <v>2</v>
      </c>
      <c r="D82" s="20"/>
    </row>
    <row r="83" spans="2:4" x14ac:dyDescent="0.3">
      <c r="B83" s="13" t="s">
        <v>4</v>
      </c>
      <c r="C83" s="34">
        <v>8</v>
      </c>
      <c r="D83" s="20"/>
    </row>
    <row r="84" spans="2:4" x14ac:dyDescent="0.3">
      <c r="B84" s="13" t="s">
        <v>3</v>
      </c>
      <c r="C84" s="34">
        <v>57</v>
      </c>
      <c r="D84" s="20"/>
    </row>
    <row r="85" spans="2:4" x14ac:dyDescent="0.3">
      <c r="B85" s="13" t="s">
        <v>5</v>
      </c>
      <c r="C85" s="34">
        <v>85</v>
      </c>
      <c r="D85" s="20"/>
    </row>
    <row r="86" spans="2:4" x14ac:dyDescent="0.3">
      <c r="B86" s="13" t="s">
        <v>1</v>
      </c>
      <c r="C86" s="34">
        <v>28</v>
      </c>
      <c r="D86" s="20"/>
    </row>
    <row r="87" spans="2:4" x14ac:dyDescent="0.3">
      <c r="B87" s="13" t="s">
        <v>2</v>
      </c>
      <c r="C87" s="34">
        <v>83</v>
      </c>
      <c r="D87" s="20"/>
    </row>
    <row r="88" spans="2:4" x14ac:dyDescent="0.3">
      <c r="B88" s="11" t="s">
        <v>6</v>
      </c>
      <c r="C88" s="33">
        <v>1892</v>
      </c>
      <c r="D88" s="20"/>
    </row>
    <row r="89" spans="2:4" x14ac:dyDescent="0.3">
      <c r="B89" s="13" t="s">
        <v>7</v>
      </c>
      <c r="C89" s="34">
        <v>21</v>
      </c>
      <c r="D89" s="20"/>
    </row>
    <row r="90" spans="2:4" x14ac:dyDescent="0.3">
      <c r="B90" s="13" t="s">
        <v>4</v>
      </c>
      <c r="C90" s="34">
        <v>372</v>
      </c>
      <c r="D90" s="20"/>
    </row>
    <row r="91" spans="2:4" x14ac:dyDescent="0.3">
      <c r="B91" s="13" t="s">
        <v>3</v>
      </c>
      <c r="C91" s="34">
        <v>596</v>
      </c>
      <c r="D91" s="20"/>
    </row>
    <row r="92" spans="2:4" x14ac:dyDescent="0.3">
      <c r="B92" s="13" t="s">
        <v>5</v>
      </c>
      <c r="C92" s="34">
        <v>509</v>
      </c>
      <c r="D92" s="20"/>
    </row>
    <row r="93" spans="2:4" x14ac:dyDescent="0.3">
      <c r="B93" s="13" t="s">
        <v>1</v>
      </c>
      <c r="C93" s="34">
        <v>179</v>
      </c>
      <c r="D93" s="20"/>
    </row>
    <row r="94" spans="2:4" ht="15" thickBot="1" x14ac:dyDescent="0.35">
      <c r="B94" s="13" t="s">
        <v>2</v>
      </c>
      <c r="C94" s="34">
        <v>215</v>
      </c>
      <c r="D94" s="20"/>
    </row>
    <row r="95" spans="2:4" ht="15" thickBot="1" x14ac:dyDescent="0.35">
      <c r="B95" s="7" t="s">
        <v>43</v>
      </c>
      <c r="C95" s="31">
        <v>1041</v>
      </c>
      <c r="D95" s="19">
        <f>(C96+C99+C100+C101+C102+C106+C107+C108+C109-C104)/C95</f>
        <v>0.93467819404418828</v>
      </c>
    </row>
    <row r="96" spans="2:4" x14ac:dyDescent="0.3">
      <c r="B96" s="9" t="s">
        <v>82</v>
      </c>
      <c r="C96" s="32">
        <v>630</v>
      </c>
      <c r="D96" s="20"/>
    </row>
    <row r="97" spans="2:4" x14ac:dyDescent="0.3">
      <c r="B97" s="11" t="s">
        <v>0</v>
      </c>
      <c r="C97" s="33">
        <v>67</v>
      </c>
      <c r="D97" s="20"/>
    </row>
    <row r="98" spans="2:4" x14ac:dyDescent="0.3">
      <c r="B98" s="13" t="s">
        <v>4</v>
      </c>
      <c r="C98" s="34">
        <v>1</v>
      </c>
      <c r="D98" s="20"/>
    </row>
    <row r="99" spans="2:4" x14ac:dyDescent="0.3">
      <c r="B99" s="13" t="s">
        <v>3</v>
      </c>
      <c r="C99" s="34">
        <v>17</v>
      </c>
      <c r="D99" s="20"/>
    </row>
    <row r="100" spans="2:4" x14ac:dyDescent="0.3">
      <c r="B100" s="13" t="s">
        <v>5</v>
      </c>
      <c r="C100" s="34">
        <v>33</v>
      </c>
      <c r="D100" s="20"/>
    </row>
    <row r="101" spans="2:4" x14ac:dyDescent="0.3">
      <c r="B101" s="13" t="s">
        <v>1</v>
      </c>
      <c r="C101" s="34">
        <v>10</v>
      </c>
      <c r="D101" s="20"/>
    </row>
    <row r="102" spans="2:4" x14ac:dyDescent="0.3">
      <c r="B102" s="13" t="s">
        <v>2</v>
      </c>
      <c r="C102" s="34">
        <v>6</v>
      </c>
      <c r="D102" s="20"/>
    </row>
    <row r="103" spans="2:4" x14ac:dyDescent="0.3">
      <c r="B103" s="11" t="s">
        <v>6</v>
      </c>
      <c r="C103" s="33">
        <v>344</v>
      </c>
      <c r="D103" s="20"/>
    </row>
    <row r="104" spans="2:4" x14ac:dyDescent="0.3">
      <c r="B104" s="13" t="s">
        <v>7</v>
      </c>
      <c r="C104" s="34">
        <v>8</v>
      </c>
      <c r="D104" s="20"/>
    </row>
    <row r="105" spans="2:4" x14ac:dyDescent="0.3">
      <c r="B105" s="13" t="s">
        <v>4</v>
      </c>
      <c r="C105" s="34">
        <v>51</v>
      </c>
      <c r="D105" s="20"/>
    </row>
    <row r="106" spans="2:4" x14ac:dyDescent="0.3">
      <c r="B106" s="13" t="s">
        <v>3</v>
      </c>
      <c r="C106" s="34">
        <v>187</v>
      </c>
      <c r="D106" s="20"/>
    </row>
    <row r="107" spans="2:4" x14ac:dyDescent="0.3">
      <c r="B107" s="13" t="s">
        <v>5</v>
      </c>
      <c r="C107" s="34">
        <v>34</v>
      </c>
      <c r="D107" s="20"/>
    </row>
    <row r="108" spans="2:4" x14ac:dyDescent="0.3">
      <c r="B108" s="13" t="s">
        <v>1</v>
      </c>
      <c r="C108" s="34">
        <v>21</v>
      </c>
      <c r="D108" s="20"/>
    </row>
    <row r="109" spans="2:4" ht="15" thickBot="1" x14ac:dyDescent="0.35">
      <c r="B109" s="13" t="s">
        <v>2</v>
      </c>
      <c r="C109" s="34">
        <v>43</v>
      </c>
      <c r="D109" s="20"/>
    </row>
    <row r="110" spans="2:4" ht="15" thickBot="1" x14ac:dyDescent="0.35">
      <c r="B110" s="7" t="s">
        <v>46</v>
      </c>
      <c r="C110" s="31">
        <v>13</v>
      </c>
      <c r="D110" s="19">
        <f>(C111+C114+C115)/C110</f>
        <v>0.92307692307692313</v>
      </c>
    </row>
    <row r="111" spans="2:4" x14ac:dyDescent="0.3">
      <c r="B111" s="9" t="s">
        <v>82</v>
      </c>
      <c r="C111" s="32">
        <v>6</v>
      </c>
      <c r="D111" s="20"/>
    </row>
    <row r="112" spans="2:4" x14ac:dyDescent="0.3">
      <c r="B112" s="11" t="s">
        <v>6</v>
      </c>
      <c r="C112" s="33">
        <v>7</v>
      </c>
      <c r="D112" s="20"/>
    </row>
    <row r="113" spans="2:4" x14ac:dyDescent="0.3">
      <c r="B113" s="13" t="s">
        <v>4</v>
      </c>
      <c r="C113" s="34">
        <v>1</v>
      </c>
      <c r="D113" s="20"/>
    </row>
    <row r="114" spans="2:4" x14ac:dyDescent="0.3">
      <c r="B114" s="13" t="s">
        <v>5</v>
      </c>
      <c r="C114" s="34">
        <v>5</v>
      </c>
      <c r="D114" s="20"/>
    </row>
    <row r="115" spans="2:4" ht="15" thickBot="1" x14ac:dyDescent="0.35">
      <c r="B115" s="13" t="s">
        <v>1</v>
      </c>
      <c r="C115" s="34">
        <v>1</v>
      </c>
      <c r="D115" s="20"/>
    </row>
    <row r="116" spans="2:4" ht="15" thickBot="1" x14ac:dyDescent="0.35">
      <c r="B116" s="7" t="s">
        <v>47</v>
      </c>
      <c r="C116" s="31">
        <v>1523</v>
      </c>
      <c r="D116" s="19">
        <f>(C117+C121+C122+C123+C124+C128+C129+C130+C131-C126-C119)/C116</f>
        <v>0.94878529218647412</v>
      </c>
    </row>
    <row r="117" spans="2:4" x14ac:dyDescent="0.3">
      <c r="B117" s="9" t="s">
        <v>82</v>
      </c>
      <c r="C117" s="32">
        <v>1006</v>
      </c>
      <c r="D117" s="20"/>
    </row>
    <row r="118" spans="2:4" x14ac:dyDescent="0.3">
      <c r="B118" s="11" t="s">
        <v>0</v>
      </c>
      <c r="C118" s="33">
        <v>44</v>
      </c>
      <c r="D118" s="20"/>
    </row>
    <row r="119" spans="2:4" x14ac:dyDescent="0.3">
      <c r="B119" s="13" t="s">
        <v>7</v>
      </c>
      <c r="C119" s="34">
        <v>1</v>
      </c>
      <c r="D119" s="20"/>
    </row>
    <row r="120" spans="2:4" x14ac:dyDescent="0.3">
      <c r="B120" s="13" t="s">
        <v>4</v>
      </c>
      <c r="C120" s="34">
        <v>3</v>
      </c>
      <c r="D120" s="20"/>
    </row>
    <row r="121" spans="2:4" x14ac:dyDescent="0.3">
      <c r="B121" s="13" t="s">
        <v>3</v>
      </c>
      <c r="C121" s="34">
        <v>8</v>
      </c>
      <c r="D121" s="20"/>
    </row>
    <row r="122" spans="2:4" x14ac:dyDescent="0.3">
      <c r="B122" s="13" t="s">
        <v>5</v>
      </c>
      <c r="C122" s="34">
        <v>12</v>
      </c>
      <c r="D122" s="20"/>
    </row>
    <row r="123" spans="2:4" x14ac:dyDescent="0.3">
      <c r="B123" s="13" t="s">
        <v>1</v>
      </c>
      <c r="C123" s="34">
        <v>4</v>
      </c>
      <c r="D123" s="20"/>
    </row>
    <row r="124" spans="2:4" x14ac:dyDescent="0.3">
      <c r="B124" s="13" t="s">
        <v>2</v>
      </c>
      <c r="C124" s="34">
        <v>16</v>
      </c>
      <c r="D124" s="20"/>
    </row>
    <row r="125" spans="2:4" x14ac:dyDescent="0.3">
      <c r="B125" s="11" t="s">
        <v>6</v>
      </c>
      <c r="C125" s="33">
        <v>473</v>
      </c>
      <c r="D125" s="20"/>
    </row>
    <row r="126" spans="2:4" x14ac:dyDescent="0.3">
      <c r="B126" s="13" t="s">
        <v>7</v>
      </c>
      <c r="C126" s="34">
        <v>7</v>
      </c>
      <c r="D126" s="20"/>
    </row>
    <row r="127" spans="2:4" x14ac:dyDescent="0.3">
      <c r="B127" s="13" t="s">
        <v>4</v>
      </c>
      <c r="C127" s="34">
        <v>59</v>
      </c>
      <c r="D127" s="20"/>
    </row>
    <row r="128" spans="2:4" x14ac:dyDescent="0.3">
      <c r="B128" s="13" t="s">
        <v>3</v>
      </c>
      <c r="C128" s="34">
        <v>136</v>
      </c>
      <c r="D128" s="20"/>
    </row>
    <row r="129" spans="2:4" x14ac:dyDescent="0.3">
      <c r="B129" s="13" t="s">
        <v>5</v>
      </c>
      <c r="C129" s="34">
        <v>180</v>
      </c>
      <c r="D129" s="20"/>
    </row>
    <row r="130" spans="2:4" x14ac:dyDescent="0.3">
      <c r="B130" s="13" t="s">
        <v>1</v>
      </c>
      <c r="C130" s="34">
        <v>53</v>
      </c>
      <c r="D130" s="20"/>
    </row>
    <row r="131" spans="2:4" ht="15" thickBot="1" x14ac:dyDescent="0.35">
      <c r="B131" s="13" t="s">
        <v>2</v>
      </c>
      <c r="C131" s="34">
        <v>38</v>
      </c>
      <c r="D131" s="20"/>
    </row>
    <row r="132" spans="2:4" ht="15" thickBot="1" x14ac:dyDescent="0.35">
      <c r="B132" s="7" t="s">
        <v>66</v>
      </c>
      <c r="C132" s="31">
        <v>22</v>
      </c>
      <c r="D132" s="19">
        <f>(C133)/C132</f>
        <v>0.95454545454545459</v>
      </c>
    </row>
    <row r="133" spans="2:4" x14ac:dyDescent="0.3">
      <c r="B133" s="9" t="s">
        <v>82</v>
      </c>
      <c r="C133" s="32">
        <v>21</v>
      </c>
      <c r="D133" s="20"/>
    </row>
    <row r="134" spans="2:4" x14ac:dyDescent="0.3">
      <c r="B134" s="11" t="s">
        <v>6</v>
      </c>
      <c r="C134" s="33">
        <v>1</v>
      </c>
      <c r="D134" s="20"/>
    </row>
    <row r="135" spans="2:4" ht="15" thickBot="1" x14ac:dyDescent="0.35">
      <c r="B135" s="13" t="s">
        <v>4</v>
      </c>
      <c r="C135" s="34">
        <v>1</v>
      </c>
      <c r="D135" s="20"/>
    </row>
    <row r="136" spans="2:4" ht="15" thickBot="1" x14ac:dyDescent="0.35">
      <c r="B136" s="7" t="s">
        <v>48</v>
      </c>
      <c r="C136" s="31">
        <v>1076</v>
      </c>
      <c r="D136" s="19">
        <f>(C137+C139+C140+C141+C142+C146+C147+C148+C149-C144)/C136</f>
        <v>0.95910780669144979</v>
      </c>
    </row>
    <row r="137" spans="2:4" x14ac:dyDescent="0.3">
      <c r="B137" s="9" t="s">
        <v>82</v>
      </c>
      <c r="C137" s="32">
        <v>823</v>
      </c>
      <c r="D137" s="20"/>
    </row>
    <row r="138" spans="2:4" x14ac:dyDescent="0.3">
      <c r="B138" s="11" t="s">
        <v>0</v>
      </c>
      <c r="C138" s="33">
        <v>29</v>
      </c>
      <c r="D138" s="20"/>
    </row>
    <row r="139" spans="2:4" x14ac:dyDescent="0.3">
      <c r="B139" s="13" t="s">
        <v>3</v>
      </c>
      <c r="C139" s="34">
        <v>5</v>
      </c>
      <c r="D139" s="20"/>
    </row>
    <row r="140" spans="2:4" x14ac:dyDescent="0.3">
      <c r="B140" s="13" t="s">
        <v>5</v>
      </c>
      <c r="C140" s="34">
        <v>1</v>
      </c>
      <c r="D140" s="20"/>
    </row>
    <row r="141" spans="2:4" x14ac:dyDescent="0.3">
      <c r="B141" s="13" t="s">
        <v>1</v>
      </c>
      <c r="C141" s="34">
        <v>19</v>
      </c>
      <c r="D141" s="20"/>
    </row>
    <row r="142" spans="2:4" x14ac:dyDescent="0.3">
      <c r="B142" s="13" t="s">
        <v>2</v>
      </c>
      <c r="C142" s="34">
        <v>4</v>
      </c>
      <c r="D142" s="20"/>
    </row>
    <row r="143" spans="2:4" x14ac:dyDescent="0.3">
      <c r="B143" s="11" t="s">
        <v>6</v>
      </c>
      <c r="C143" s="33">
        <v>224</v>
      </c>
      <c r="D143" s="20"/>
    </row>
    <row r="144" spans="2:4" x14ac:dyDescent="0.3">
      <c r="B144" s="13" t="s">
        <v>7</v>
      </c>
      <c r="C144" s="34">
        <v>3</v>
      </c>
      <c r="D144" s="20"/>
    </row>
    <row r="145" spans="2:4" x14ac:dyDescent="0.3">
      <c r="B145" s="13" t="s">
        <v>4</v>
      </c>
      <c r="C145" s="34">
        <v>38</v>
      </c>
      <c r="D145" s="20"/>
    </row>
    <row r="146" spans="2:4" x14ac:dyDescent="0.3">
      <c r="B146" s="13" t="s">
        <v>3</v>
      </c>
      <c r="C146" s="34">
        <v>64</v>
      </c>
      <c r="D146" s="20"/>
    </row>
    <row r="147" spans="2:4" x14ac:dyDescent="0.3">
      <c r="B147" s="13" t="s">
        <v>5</v>
      </c>
      <c r="C147" s="34">
        <v>35</v>
      </c>
      <c r="D147" s="20"/>
    </row>
    <row r="148" spans="2:4" x14ac:dyDescent="0.3">
      <c r="B148" s="13" t="s">
        <v>1</v>
      </c>
      <c r="C148" s="34">
        <v>60</v>
      </c>
      <c r="D148" s="20"/>
    </row>
    <row r="149" spans="2:4" ht="15" thickBot="1" x14ac:dyDescent="0.35">
      <c r="B149" s="13" t="s">
        <v>2</v>
      </c>
      <c r="C149" s="34">
        <v>24</v>
      </c>
      <c r="D149" s="20"/>
    </row>
    <row r="150" spans="2:4" ht="15" thickBot="1" x14ac:dyDescent="0.35">
      <c r="B150" s="7" t="s">
        <v>50</v>
      </c>
      <c r="C150" s="31">
        <v>82</v>
      </c>
      <c r="D150" s="19">
        <f>(C151+C153+C154+C157+C158+C159+C160)/C150</f>
        <v>0.95121951219512191</v>
      </c>
    </row>
    <row r="151" spans="2:4" x14ac:dyDescent="0.3">
      <c r="B151" s="9" t="s">
        <v>82</v>
      </c>
      <c r="C151" s="32">
        <v>34</v>
      </c>
      <c r="D151" s="20"/>
    </row>
    <row r="152" spans="2:4" x14ac:dyDescent="0.3">
      <c r="B152" s="11" t="s">
        <v>0</v>
      </c>
      <c r="C152" s="33">
        <v>2</v>
      </c>
      <c r="D152" s="20"/>
    </row>
    <row r="153" spans="2:4" x14ac:dyDescent="0.3">
      <c r="B153" s="13" t="s">
        <v>3</v>
      </c>
      <c r="C153" s="34">
        <v>1</v>
      </c>
      <c r="D153" s="20"/>
    </row>
    <row r="154" spans="2:4" x14ac:dyDescent="0.3">
      <c r="B154" s="13" t="s">
        <v>5</v>
      </c>
      <c r="C154" s="34">
        <v>1</v>
      </c>
      <c r="D154" s="20"/>
    </row>
    <row r="155" spans="2:4" x14ac:dyDescent="0.3">
      <c r="B155" s="11" t="s">
        <v>6</v>
      </c>
      <c r="C155" s="33">
        <v>46</v>
      </c>
      <c r="D155" s="20"/>
    </row>
    <row r="156" spans="2:4" x14ac:dyDescent="0.3">
      <c r="B156" s="13" t="s">
        <v>4</v>
      </c>
      <c r="C156" s="34">
        <v>4</v>
      </c>
      <c r="D156" s="20"/>
    </row>
    <row r="157" spans="2:4" x14ac:dyDescent="0.3">
      <c r="B157" s="13" t="s">
        <v>3</v>
      </c>
      <c r="C157" s="34">
        <v>9</v>
      </c>
      <c r="D157" s="20"/>
    </row>
    <row r="158" spans="2:4" x14ac:dyDescent="0.3">
      <c r="B158" s="13" t="s">
        <v>5</v>
      </c>
      <c r="C158" s="34">
        <v>15</v>
      </c>
      <c r="D158" s="20"/>
    </row>
    <row r="159" spans="2:4" x14ac:dyDescent="0.3">
      <c r="B159" s="13" t="s">
        <v>1</v>
      </c>
      <c r="C159" s="34">
        <v>12</v>
      </c>
      <c r="D159" s="20"/>
    </row>
    <row r="160" spans="2:4" ht="15" thickBot="1" x14ac:dyDescent="0.35">
      <c r="B160" s="13" t="s">
        <v>2</v>
      </c>
      <c r="C160" s="34">
        <v>6</v>
      </c>
      <c r="D160" s="20"/>
    </row>
    <row r="161" spans="2:4" ht="15" thickBot="1" x14ac:dyDescent="0.35">
      <c r="B161" s="7" t="s">
        <v>49</v>
      </c>
      <c r="C161" s="31">
        <v>600</v>
      </c>
      <c r="D161" s="19">
        <f>(C162+C164+C165+C166+C167+C171+C172+C173+C174-C169)/C161</f>
        <v>0.93166666666666664</v>
      </c>
    </row>
    <row r="162" spans="2:4" x14ac:dyDescent="0.3">
      <c r="B162" s="9" t="s">
        <v>82</v>
      </c>
      <c r="C162" s="32">
        <v>229</v>
      </c>
      <c r="D162" s="20"/>
    </row>
    <row r="163" spans="2:4" x14ac:dyDescent="0.3">
      <c r="B163" s="11" t="s">
        <v>0</v>
      </c>
      <c r="C163" s="33">
        <v>63</v>
      </c>
      <c r="D163" s="20"/>
    </row>
    <row r="164" spans="2:4" x14ac:dyDescent="0.3">
      <c r="B164" s="13" t="s">
        <v>3</v>
      </c>
      <c r="C164" s="34">
        <v>9</v>
      </c>
      <c r="D164" s="20"/>
    </row>
    <row r="165" spans="2:4" x14ac:dyDescent="0.3">
      <c r="B165" s="13" t="s">
        <v>5</v>
      </c>
      <c r="C165" s="34">
        <v>33</v>
      </c>
      <c r="D165" s="20"/>
    </row>
    <row r="166" spans="2:4" x14ac:dyDescent="0.3">
      <c r="B166" s="13" t="s">
        <v>1</v>
      </c>
      <c r="C166" s="34">
        <v>19</v>
      </c>
      <c r="D166" s="20"/>
    </row>
    <row r="167" spans="2:4" x14ac:dyDescent="0.3">
      <c r="B167" s="13" t="s">
        <v>2</v>
      </c>
      <c r="C167" s="34">
        <v>2</v>
      </c>
      <c r="D167" s="20"/>
    </row>
    <row r="168" spans="2:4" x14ac:dyDescent="0.3">
      <c r="B168" s="17" t="s">
        <v>6</v>
      </c>
      <c r="C168" s="35">
        <v>308</v>
      </c>
      <c r="D168" s="21"/>
    </row>
    <row r="169" spans="2:4" x14ac:dyDescent="0.3">
      <c r="B169" s="13" t="s">
        <v>7</v>
      </c>
      <c r="C169" s="34">
        <v>9</v>
      </c>
      <c r="D169" s="20"/>
    </row>
    <row r="170" spans="2:4" x14ac:dyDescent="0.3">
      <c r="B170" s="13" t="s">
        <v>4</v>
      </c>
      <c r="C170" s="34">
        <v>23</v>
      </c>
      <c r="D170" s="20"/>
    </row>
    <row r="171" spans="2:4" x14ac:dyDescent="0.3">
      <c r="B171" s="13" t="s">
        <v>3</v>
      </c>
      <c r="C171" s="34">
        <v>124</v>
      </c>
      <c r="D171" s="20"/>
    </row>
    <row r="172" spans="2:4" x14ac:dyDescent="0.3">
      <c r="B172" s="13" t="s">
        <v>5</v>
      </c>
      <c r="C172" s="34">
        <v>95</v>
      </c>
      <c r="D172" s="20"/>
    </row>
    <row r="173" spans="2:4" x14ac:dyDescent="0.3">
      <c r="B173" s="13" t="s">
        <v>1</v>
      </c>
      <c r="C173" s="34">
        <v>36</v>
      </c>
      <c r="D173" s="20"/>
    </row>
    <row r="174" spans="2:4" ht="15" thickBot="1" x14ac:dyDescent="0.35">
      <c r="B174" s="13" t="s">
        <v>2</v>
      </c>
      <c r="C174" s="34">
        <v>21</v>
      </c>
      <c r="D174" s="20"/>
    </row>
    <row r="175" spans="2:4" ht="15" thickBot="1" x14ac:dyDescent="0.35">
      <c r="B175" s="7" t="s">
        <v>53</v>
      </c>
      <c r="C175" s="31">
        <v>466</v>
      </c>
      <c r="D175" s="19">
        <f>(C176+C178+C179+C180+C184+C185+C186+C187-C182)/C175</f>
        <v>0.92060085836909866</v>
      </c>
    </row>
    <row r="176" spans="2:4" x14ac:dyDescent="0.3">
      <c r="B176" s="9" t="s">
        <v>82</v>
      </c>
      <c r="C176" s="32">
        <v>229</v>
      </c>
      <c r="D176" s="20"/>
    </row>
    <row r="177" spans="2:4" x14ac:dyDescent="0.3">
      <c r="B177" s="11" t="s">
        <v>0</v>
      </c>
      <c r="C177" s="33">
        <v>44</v>
      </c>
      <c r="D177" s="20"/>
    </row>
    <row r="178" spans="2:4" x14ac:dyDescent="0.3">
      <c r="B178" s="13" t="s">
        <v>3</v>
      </c>
      <c r="C178" s="34">
        <v>12</v>
      </c>
      <c r="D178" s="20"/>
    </row>
    <row r="179" spans="2:4" x14ac:dyDescent="0.3">
      <c r="B179" s="13" t="s">
        <v>5</v>
      </c>
      <c r="C179" s="34">
        <v>15</v>
      </c>
      <c r="D179" s="20"/>
    </row>
    <row r="180" spans="2:4" x14ac:dyDescent="0.3">
      <c r="B180" s="13" t="s">
        <v>2</v>
      </c>
      <c r="C180" s="34">
        <v>17</v>
      </c>
      <c r="D180" s="20"/>
    </row>
    <row r="181" spans="2:4" x14ac:dyDescent="0.3">
      <c r="B181" s="11" t="s">
        <v>6</v>
      </c>
      <c r="C181" s="33">
        <v>193</v>
      </c>
      <c r="D181" s="20"/>
    </row>
    <row r="182" spans="2:4" x14ac:dyDescent="0.3">
      <c r="B182" s="13" t="s">
        <v>7</v>
      </c>
      <c r="C182" s="34">
        <v>10</v>
      </c>
      <c r="D182" s="20"/>
    </row>
    <row r="183" spans="2:4" x14ac:dyDescent="0.3">
      <c r="B183" s="13" t="s">
        <v>4</v>
      </c>
      <c r="C183" s="34">
        <v>17</v>
      </c>
      <c r="D183" s="20"/>
    </row>
    <row r="184" spans="2:4" x14ac:dyDescent="0.3">
      <c r="B184" s="13" t="s">
        <v>3</v>
      </c>
      <c r="C184" s="34">
        <v>111</v>
      </c>
      <c r="D184" s="20"/>
    </row>
    <row r="185" spans="2:4" x14ac:dyDescent="0.3">
      <c r="B185" s="13" t="s">
        <v>5</v>
      </c>
      <c r="C185" s="34">
        <v>16</v>
      </c>
      <c r="D185" s="20"/>
    </row>
    <row r="186" spans="2:4" x14ac:dyDescent="0.3">
      <c r="B186" s="13" t="s">
        <v>1</v>
      </c>
      <c r="C186" s="34">
        <v>7</v>
      </c>
      <c r="D186" s="20"/>
    </row>
    <row r="187" spans="2:4" ht="15" thickBot="1" x14ac:dyDescent="0.35">
      <c r="B187" s="13" t="s">
        <v>2</v>
      </c>
      <c r="C187" s="34">
        <v>32</v>
      </c>
      <c r="D187" s="20"/>
    </row>
    <row r="188" spans="2:4" ht="15" thickBot="1" x14ac:dyDescent="0.35">
      <c r="B188" s="7" t="s">
        <v>55</v>
      </c>
      <c r="C188" s="31">
        <v>30</v>
      </c>
      <c r="D188" s="19">
        <f>(C189+C191+C192+C193)/C188</f>
        <v>1</v>
      </c>
    </row>
    <row r="189" spans="2:4" x14ac:dyDescent="0.3">
      <c r="B189" s="9" t="s">
        <v>82</v>
      </c>
      <c r="C189" s="32">
        <v>24</v>
      </c>
      <c r="D189" s="20"/>
    </row>
    <row r="190" spans="2:4" x14ac:dyDescent="0.3">
      <c r="B190" s="11" t="s">
        <v>6</v>
      </c>
      <c r="C190" s="33">
        <v>6</v>
      </c>
      <c r="D190" s="20"/>
    </row>
    <row r="191" spans="2:4" x14ac:dyDescent="0.3">
      <c r="B191" s="13" t="s">
        <v>3</v>
      </c>
      <c r="C191" s="34">
        <v>1</v>
      </c>
      <c r="D191" s="20"/>
    </row>
    <row r="192" spans="2:4" x14ac:dyDescent="0.3">
      <c r="B192" s="13" t="s">
        <v>5</v>
      </c>
      <c r="C192" s="34">
        <v>3</v>
      </c>
      <c r="D192" s="20"/>
    </row>
    <row r="193" spans="2:4" ht="15" thickBot="1" x14ac:dyDescent="0.35">
      <c r="B193" s="13" t="s">
        <v>2</v>
      </c>
      <c r="C193" s="34">
        <v>2</v>
      </c>
      <c r="D193" s="20"/>
    </row>
    <row r="194" spans="2:4" ht="15" thickBot="1" x14ac:dyDescent="0.35">
      <c r="B194" s="7" t="s">
        <v>54</v>
      </c>
      <c r="C194" s="31">
        <v>82</v>
      </c>
      <c r="D194" s="19">
        <f>(C195+C197+C200+C201+C202+C203)/C194</f>
        <v>0.91463414634146345</v>
      </c>
    </row>
    <row r="195" spans="2:4" x14ac:dyDescent="0.3">
      <c r="B195" s="9" t="s">
        <v>82</v>
      </c>
      <c r="C195" s="32">
        <v>29</v>
      </c>
      <c r="D195" s="20"/>
    </row>
    <row r="196" spans="2:4" x14ac:dyDescent="0.3">
      <c r="B196" s="11" t="s">
        <v>0</v>
      </c>
      <c r="C196" s="33">
        <v>4</v>
      </c>
      <c r="D196" s="20"/>
    </row>
    <row r="197" spans="2:4" x14ac:dyDescent="0.3">
      <c r="B197" s="13" t="s">
        <v>3</v>
      </c>
      <c r="C197" s="34">
        <v>4</v>
      </c>
      <c r="D197" s="20"/>
    </row>
    <row r="198" spans="2:4" x14ac:dyDescent="0.3">
      <c r="B198" s="11" t="s">
        <v>6</v>
      </c>
      <c r="C198" s="33">
        <v>49</v>
      </c>
      <c r="D198" s="20"/>
    </row>
    <row r="199" spans="2:4" x14ac:dyDescent="0.3">
      <c r="B199" s="13" t="s">
        <v>4</v>
      </c>
      <c r="C199" s="34">
        <v>7</v>
      </c>
      <c r="D199" s="20"/>
    </row>
    <row r="200" spans="2:4" x14ac:dyDescent="0.3">
      <c r="B200" s="13" t="s">
        <v>3</v>
      </c>
      <c r="C200" s="34">
        <v>9</v>
      </c>
      <c r="D200" s="20"/>
    </row>
    <row r="201" spans="2:4" x14ac:dyDescent="0.3">
      <c r="B201" s="13" t="s">
        <v>5</v>
      </c>
      <c r="C201" s="34">
        <v>20</v>
      </c>
      <c r="D201" s="20"/>
    </row>
    <row r="202" spans="2:4" x14ac:dyDescent="0.3">
      <c r="B202" s="13" t="s">
        <v>1</v>
      </c>
      <c r="C202" s="34">
        <v>4</v>
      </c>
      <c r="D202" s="20"/>
    </row>
    <row r="203" spans="2:4" ht="15" thickBot="1" x14ac:dyDescent="0.35">
      <c r="B203" s="13" t="s">
        <v>2</v>
      </c>
      <c r="C203" s="34">
        <v>9</v>
      </c>
      <c r="D203" s="20"/>
    </row>
    <row r="204" spans="2:4" ht="15" thickBot="1" x14ac:dyDescent="0.35">
      <c r="B204" s="7" t="s">
        <v>56</v>
      </c>
      <c r="C204" s="31">
        <v>184</v>
      </c>
      <c r="D204" s="19">
        <f>(C205+C207+C208+C211+C212+C213+C214)/C204</f>
        <v>0.81521739130434778</v>
      </c>
    </row>
    <row r="205" spans="2:4" x14ac:dyDescent="0.3">
      <c r="B205" s="9" t="s">
        <v>82</v>
      </c>
      <c r="C205" s="32">
        <v>99</v>
      </c>
      <c r="D205" s="20"/>
    </row>
    <row r="206" spans="2:4" x14ac:dyDescent="0.3">
      <c r="B206" s="11" t="s">
        <v>0</v>
      </c>
      <c r="C206" s="33">
        <v>5</v>
      </c>
      <c r="D206" s="20"/>
    </row>
    <row r="207" spans="2:4" x14ac:dyDescent="0.3">
      <c r="B207" s="13" t="s">
        <v>3</v>
      </c>
      <c r="C207" s="34">
        <v>4</v>
      </c>
      <c r="D207" s="20"/>
    </row>
    <row r="208" spans="2:4" x14ac:dyDescent="0.3">
      <c r="B208" s="13" t="s">
        <v>2</v>
      </c>
      <c r="C208" s="34">
        <v>1</v>
      </c>
      <c r="D208" s="20"/>
    </row>
    <row r="209" spans="2:4" x14ac:dyDescent="0.3">
      <c r="B209" s="11" t="s">
        <v>6</v>
      </c>
      <c r="C209" s="33">
        <v>80</v>
      </c>
      <c r="D209" s="20"/>
    </row>
    <row r="210" spans="2:4" x14ac:dyDescent="0.3">
      <c r="B210" s="13" t="s">
        <v>4</v>
      </c>
      <c r="C210" s="34">
        <v>34</v>
      </c>
      <c r="D210" s="20"/>
    </row>
    <row r="211" spans="2:4" x14ac:dyDescent="0.3">
      <c r="B211" s="13" t="s">
        <v>3</v>
      </c>
      <c r="C211" s="34">
        <v>20</v>
      </c>
      <c r="D211" s="20"/>
    </row>
    <row r="212" spans="2:4" x14ac:dyDescent="0.3">
      <c r="B212" s="13" t="s">
        <v>5</v>
      </c>
      <c r="C212" s="34">
        <v>21</v>
      </c>
      <c r="D212" s="20"/>
    </row>
    <row r="213" spans="2:4" x14ac:dyDescent="0.3">
      <c r="B213" s="13" t="s">
        <v>1</v>
      </c>
      <c r="C213" s="34">
        <v>1</v>
      </c>
      <c r="D213" s="20"/>
    </row>
    <row r="214" spans="2:4" ht="15" thickBot="1" x14ac:dyDescent="0.35">
      <c r="B214" s="13" t="s">
        <v>2</v>
      </c>
      <c r="C214" s="34">
        <v>4</v>
      </c>
      <c r="D214" s="20"/>
    </row>
    <row r="215" spans="2:4" ht="15" thickBot="1" x14ac:dyDescent="0.35">
      <c r="B215" s="7" t="s">
        <v>58</v>
      </c>
      <c r="C215" s="31">
        <v>13</v>
      </c>
      <c r="D215" s="19">
        <f>(C216+C219+C220+C221)/C215</f>
        <v>0.84615384615384615</v>
      </c>
    </row>
    <row r="216" spans="2:4" x14ac:dyDescent="0.3">
      <c r="B216" s="9" t="s">
        <v>82</v>
      </c>
      <c r="C216" s="32">
        <v>6</v>
      </c>
      <c r="D216" s="20"/>
    </row>
    <row r="217" spans="2:4" x14ac:dyDescent="0.3">
      <c r="B217" s="11" t="s">
        <v>6</v>
      </c>
      <c r="C217" s="33">
        <v>7</v>
      </c>
      <c r="D217" s="20"/>
    </row>
    <row r="218" spans="2:4" x14ac:dyDescent="0.3">
      <c r="B218" s="13" t="s">
        <v>4</v>
      </c>
      <c r="C218" s="34">
        <v>2</v>
      </c>
      <c r="D218" s="20"/>
    </row>
    <row r="219" spans="2:4" x14ac:dyDescent="0.3">
      <c r="B219" s="13" t="s">
        <v>3</v>
      </c>
      <c r="C219" s="34">
        <v>2</v>
      </c>
      <c r="D219" s="20"/>
    </row>
    <row r="220" spans="2:4" x14ac:dyDescent="0.3">
      <c r="B220" s="13" t="s">
        <v>5</v>
      </c>
      <c r="C220" s="34">
        <v>1</v>
      </c>
      <c r="D220" s="20"/>
    </row>
    <row r="221" spans="2:4" ht="15" thickBot="1" x14ac:dyDescent="0.35">
      <c r="B221" s="13" t="s">
        <v>1</v>
      </c>
      <c r="C221" s="34">
        <v>2</v>
      </c>
      <c r="D221" s="20"/>
    </row>
    <row r="222" spans="2:4" ht="15" thickBot="1" x14ac:dyDescent="0.35">
      <c r="B222" s="7" t="s">
        <v>59</v>
      </c>
      <c r="C222" s="31">
        <v>72</v>
      </c>
      <c r="D222" s="19">
        <f>(C223+C225+C226+C230+C231+C232+C233-C228)/C222</f>
        <v>0.80555555555555558</v>
      </c>
    </row>
    <row r="223" spans="2:4" x14ac:dyDescent="0.3">
      <c r="B223" s="9" t="s">
        <v>82</v>
      </c>
      <c r="C223" s="32">
        <v>40</v>
      </c>
      <c r="D223" s="20"/>
    </row>
    <row r="224" spans="2:4" x14ac:dyDescent="0.3">
      <c r="B224" s="11" t="s">
        <v>0</v>
      </c>
      <c r="C224" s="33">
        <v>2</v>
      </c>
      <c r="D224" s="20"/>
    </row>
    <row r="225" spans="2:4" x14ac:dyDescent="0.3">
      <c r="B225" s="13" t="s">
        <v>1</v>
      </c>
      <c r="C225" s="34">
        <v>1</v>
      </c>
      <c r="D225" s="20"/>
    </row>
    <row r="226" spans="2:4" x14ac:dyDescent="0.3">
      <c r="B226" s="13" t="s">
        <v>2</v>
      </c>
      <c r="C226" s="34">
        <v>1</v>
      </c>
      <c r="D226" s="20"/>
    </row>
    <row r="227" spans="2:4" x14ac:dyDescent="0.3">
      <c r="B227" s="11" t="s">
        <v>6</v>
      </c>
      <c r="C227" s="33">
        <v>30</v>
      </c>
      <c r="D227" s="20"/>
    </row>
    <row r="228" spans="2:4" x14ac:dyDescent="0.3">
      <c r="B228" s="13" t="s">
        <v>7</v>
      </c>
      <c r="C228" s="34">
        <v>1</v>
      </c>
      <c r="D228" s="20"/>
    </row>
    <row r="229" spans="2:4" x14ac:dyDescent="0.3">
      <c r="B229" s="13" t="s">
        <v>4</v>
      </c>
      <c r="C229" s="34">
        <v>12</v>
      </c>
      <c r="D229" s="20"/>
    </row>
    <row r="230" spans="2:4" x14ac:dyDescent="0.3">
      <c r="B230" s="13" t="s">
        <v>3</v>
      </c>
      <c r="C230" s="34">
        <v>6</v>
      </c>
      <c r="D230" s="20"/>
    </row>
    <row r="231" spans="2:4" x14ac:dyDescent="0.3">
      <c r="B231" s="13" t="s">
        <v>5</v>
      </c>
      <c r="C231" s="34">
        <v>7</v>
      </c>
      <c r="D231" s="20"/>
    </row>
    <row r="232" spans="2:4" x14ac:dyDescent="0.3">
      <c r="B232" s="13" t="s">
        <v>1</v>
      </c>
      <c r="C232" s="34">
        <v>3</v>
      </c>
      <c r="D232" s="20"/>
    </row>
    <row r="233" spans="2:4" ht="15" thickBot="1" x14ac:dyDescent="0.35">
      <c r="B233" s="13" t="s">
        <v>2</v>
      </c>
      <c r="C233" s="34">
        <v>1</v>
      </c>
      <c r="D233" s="20"/>
    </row>
    <row r="234" spans="2:4" ht="15" thickBot="1" x14ac:dyDescent="0.35">
      <c r="B234" s="7" t="s">
        <v>63</v>
      </c>
      <c r="C234" s="31">
        <v>288</v>
      </c>
      <c r="D234" s="19">
        <f>(C235+C238+C239+C240+C243+C244+C245+C246)/C234</f>
        <v>0.95138888888888884</v>
      </c>
    </row>
    <row r="235" spans="2:4" x14ac:dyDescent="0.3">
      <c r="B235" s="9" t="s">
        <v>82</v>
      </c>
      <c r="C235" s="32">
        <v>171</v>
      </c>
      <c r="D235" s="20"/>
    </row>
    <row r="236" spans="2:4" x14ac:dyDescent="0.3">
      <c r="B236" s="11" t="s">
        <v>0</v>
      </c>
      <c r="C236" s="33">
        <v>13</v>
      </c>
      <c r="D236" s="20"/>
    </row>
    <row r="237" spans="2:4" x14ac:dyDescent="0.3">
      <c r="B237" s="13" t="s">
        <v>4</v>
      </c>
      <c r="C237" s="34">
        <v>1</v>
      </c>
      <c r="D237" s="20"/>
    </row>
    <row r="238" spans="2:4" x14ac:dyDescent="0.3">
      <c r="B238" s="13" t="s">
        <v>3</v>
      </c>
      <c r="C238" s="34">
        <v>10</v>
      </c>
      <c r="D238" s="20"/>
    </row>
    <row r="239" spans="2:4" x14ac:dyDescent="0.3">
      <c r="B239" s="13" t="s">
        <v>1</v>
      </c>
      <c r="C239" s="34">
        <v>1</v>
      </c>
      <c r="D239" s="20"/>
    </row>
    <row r="240" spans="2:4" x14ac:dyDescent="0.3">
      <c r="B240" s="13" t="s">
        <v>2</v>
      </c>
      <c r="C240" s="34">
        <v>1</v>
      </c>
      <c r="D240" s="20"/>
    </row>
    <row r="241" spans="2:4" x14ac:dyDescent="0.3">
      <c r="B241" s="11" t="s">
        <v>6</v>
      </c>
      <c r="C241" s="33">
        <v>104</v>
      </c>
      <c r="D241" s="20"/>
    </row>
    <row r="242" spans="2:4" x14ac:dyDescent="0.3">
      <c r="B242" s="13" t="s">
        <v>4</v>
      </c>
      <c r="C242" s="34">
        <v>13</v>
      </c>
      <c r="D242" s="20"/>
    </row>
    <row r="243" spans="2:4" x14ac:dyDescent="0.3">
      <c r="B243" s="13" t="s">
        <v>3</v>
      </c>
      <c r="C243" s="34">
        <v>55</v>
      </c>
      <c r="D243" s="20"/>
    </row>
    <row r="244" spans="2:4" x14ac:dyDescent="0.3">
      <c r="B244" s="13" t="s">
        <v>5</v>
      </c>
      <c r="C244" s="34">
        <v>24</v>
      </c>
      <c r="D244" s="20"/>
    </row>
    <row r="245" spans="2:4" x14ac:dyDescent="0.3">
      <c r="B245" s="13" t="s">
        <v>1</v>
      </c>
      <c r="C245" s="34">
        <v>9</v>
      </c>
      <c r="D245" s="20"/>
    </row>
    <row r="246" spans="2:4" ht="15" thickBot="1" x14ac:dyDescent="0.35">
      <c r="B246" s="13" t="s">
        <v>2</v>
      </c>
      <c r="C246" s="34">
        <v>3</v>
      </c>
      <c r="D246" s="20"/>
    </row>
    <row r="247" spans="2:4" ht="15" thickBot="1" x14ac:dyDescent="0.35">
      <c r="B247" s="7" t="s">
        <v>52</v>
      </c>
      <c r="C247" s="31">
        <v>1853</v>
      </c>
      <c r="D247" s="19">
        <f>(C248+C250+C251+C252+C253+C257+C258+C259+C260-C255)/C247</f>
        <v>0.90879654614139238</v>
      </c>
    </row>
    <row r="248" spans="2:4" x14ac:dyDescent="0.3">
      <c r="B248" s="9" t="s">
        <v>82</v>
      </c>
      <c r="C248" s="32">
        <v>961</v>
      </c>
      <c r="D248" s="20"/>
    </row>
    <row r="249" spans="2:4" x14ac:dyDescent="0.3">
      <c r="B249" s="11" t="s">
        <v>0</v>
      </c>
      <c r="C249" s="33">
        <v>128</v>
      </c>
      <c r="D249" s="20"/>
    </row>
    <row r="250" spans="2:4" x14ac:dyDescent="0.3">
      <c r="B250" s="13" t="s">
        <v>3</v>
      </c>
      <c r="C250" s="34">
        <v>10</v>
      </c>
      <c r="D250" s="20"/>
    </row>
    <row r="251" spans="2:4" x14ac:dyDescent="0.3">
      <c r="B251" s="13" t="s">
        <v>5</v>
      </c>
      <c r="C251" s="34">
        <v>31</v>
      </c>
      <c r="D251" s="20"/>
    </row>
    <row r="252" spans="2:4" x14ac:dyDescent="0.3">
      <c r="B252" s="13" t="s">
        <v>1</v>
      </c>
      <c r="C252" s="34">
        <v>69</v>
      </c>
      <c r="D252" s="20"/>
    </row>
    <row r="253" spans="2:4" x14ac:dyDescent="0.3">
      <c r="B253" s="13" t="s">
        <v>2</v>
      </c>
      <c r="C253" s="34">
        <v>18</v>
      </c>
      <c r="D253" s="20"/>
    </row>
    <row r="254" spans="2:4" x14ac:dyDescent="0.3">
      <c r="B254" s="11" t="s">
        <v>6</v>
      </c>
      <c r="C254" s="33">
        <v>764</v>
      </c>
      <c r="D254" s="20"/>
    </row>
    <row r="255" spans="2:4" x14ac:dyDescent="0.3">
      <c r="B255" s="13" t="s">
        <v>7</v>
      </c>
      <c r="C255" s="34">
        <v>30</v>
      </c>
      <c r="D255" s="20"/>
    </row>
    <row r="256" spans="2:4" x14ac:dyDescent="0.3">
      <c r="B256" s="13" t="s">
        <v>4</v>
      </c>
      <c r="C256" s="34">
        <v>109</v>
      </c>
      <c r="D256" s="20"/>
    </row>
    <row r="257" spans="2:4" x14ac:dyDescent="0.3">
      <c r="B257" s="13" t="s">
        <v>3</v>
      </c>
      <c r="C257" s="34">
        <v>237</v>
      </c>
      <c r="D257" s="20"/>
    </row>
    <row r="258" spans="2:4" x14ac:dyDescent="0.3">
      <c r="B258" s="13" t="s">
        <v>5</v>
      </c>
      <c r="C258" s="34">
        <v>66</v>
      </c>
      <c r="D258" s="20"/>
    </row>
    <row r="259" spans="2:4" x14ac:dyDescent="0.3">
      <c r="B259" s="13" t="s">
        <v>1</v>
      </c>
      <c r="C259" s="34">
        <v>186</v>
      </c>
      <c r="D259" s="20"/>
    </row>
    <row r="260" spans="2:4" ht="15" thickBot="1" x14ac:dyDescent="0.35">
      <c r="B260" s="13" t="s">
        <v>2</v>
      </c>
      <c r="C260" s="34">
        <v>136</v>
      </c>
      <c r="D260" s="20"/>
    </row>
    <row r="261" spans="2:4" ht="15" thickBot="1" x14ac:dyDescent="0.35">
      <c r="B261" s="7" t="s">
        <v>62</v>
      </c>
      <c r="C261" s="31">
        <v>13</v>
      </c>
      <c r="D261" s="19">
        <f>(C262+C264+C267+C268-C266)/C261</f>
        <v>0.84615384615384615</v>
      </c>
    </row>
    <row r="262" spans="2:4" x14ac:dyDescent="0.3">
      <c r="B262" s="9" t="s">
        <v>82</v>
      </c>
      <c r="C262" s="32">
        <v>8</v>
      </c>
      <c r="D262" s="20"/>
    </row>
    <row r="263" spans="2:4" x14ac:dyDescent="0.3">
      <c r="B263" s="11" t="s">
        <v>0</v>
      </c>
      <c r="C263" s="33">
        <v>1</v>
      </c>
      <c r="D263" s="20"/>
    </row>
    <row r="264" spans="2:4" x14ac:dyDescent="0.3">
      <c r="B264" s="13" t="s">
        <v>2</v>
      </c>
      <c r="C264" s="34">
        <v>1</v>
      </c>
      <c r="D264" s="20"/>
    </row>
    <row r="265" spans="2:4" x14ac:dyDescent="0.3">
      <c r="B265" s="11" t="s">
        <v>6</v>
      </c>
      <c r="C265" s="33">
        <v>4</v>
      </c>
      <c r="D265" s="20"/>
    </row>
    <row r="266" spans="2:4" x14ac:dyDescent="0.3">
      <c r="B266" s="13" t="s">
        <v>7</v>
      </c>
      <c r="C266" s="34">
        <v>1</v>
      </c>
      <c r="D266" s="20"/>
    </row>
    <row r="267" spans="2:4" x14ac:dyDescent="0.3">
      <c r="B267" s="13" t="s">
        <v>3</v>
      </c>
      <c r="C267" s="34">
        <v>2</v>
      </c>
      <c r="D267" s="20"/>
    </row>
    <row r="268" spans="2:4" ht="15" thickBot="1" x14ac:dyDescent="0.35">
      <c r="B268" s="13" t="s">
        <v>2</v>
      </c>
      <c r="C268" s="34">
        <v>1</v>
      </c>
      <c r="D268" s="20"/>
    </row>
    <row r="269" spans="2:4" ht="15" thickBot="1" x14ac:dyDescent="0.35">
      <c r="B269" s="7" t="s">
        <v>61</v>
      </c>
      <c r="C269" s="31">
        <v>332</v>
      </c>
      <c r="D269" s="19">
        <f>(C270+C272+C273+C274+C278+C279+C280+C281-C276)/C269</f>
        <v>0.9006024096385542</v>
      </c>
    </row>
    <row r="270" spans="2:4" x14ac:dyDescent="0.3">
      <c r="B270" s="9" t="s">
        <v>82</v>
      </c>
      <c r="C270" s="32">
        <v>230</v>
      </c>
      <c r="D270" s="20"/>
    </row>
    <row r="271" spans="2:4" x14ac:dyDescent="0.3">
      <c r="B271" s="11" t="s">
        <v>0</v>
      </c>
      <c r="C271" s="33">
        <v>15</v>
      </c>
      <c r="D271" s="20"/>
    </row>
    <row r="272" spans="2:4" x14ac:dyDescent="0.3">
      <c r="B272" s="13" t="s">
        <v>3</v>
      </c>
      <c r="C272" s="34">
        <v>1</v>
      </c>
      <c r="D272" s="20"/>
    </row>
    <row r="273" spans="2:4" x14ac:dyDescent="0.3">
      <c r="B273" s="13" t="s">
        <v>5</v>
      </c>
      <c r="C273" s="34">
        <v>12</v>
      </c>
      <c r="D273" s="20"/>
    </row>
    <row r="274" spans="2:4" x14ac:dyDescent="0.3">
      <c r="B274" s="13" t="s">
        <v>1</v>
      </c>
      <c r="C274" s="34">
        <v>2</v>
      </c>
      <c r="D274" s="20"/>
    </row>
    <row r="275" spans="2:4" x14ac:dyDescent="0.3">
      <c r="B275" s="11" t="s">
        <v>6</v>
      </c>
      <c r="C275" s="33">
        <v>87</v>
      </c>
      <c r="D275" s="20"/>
    </row>
    <row r="276" spans="2:4" x14ac:dyDescent="0.3">
      <c r="B276" s="13" t="s">
        <v>7</v>
      </c>
      <c r="C276" s="34">
        <v>2</v>
      </c>
      <c r="D276" s="20"/>
    </row>
    <row r="277" spans="2:4" x14ac:dyDescent="0.3">
      <c r="B277" s="13" t="s">
        <v>4</v>
      </c>
      <c r="C277" s="34">
        <v>29</v>
      </c>
      <c r="D277" s="20"/>
    </row>
    <row r="278" spans="2:4" x14ac:dyDescent="0.3">
      <c r="B278" s="13" t="s">
        <v>3</v>
      </c>
      <c r="C278" s="34">
        <v>29</v>
      </c>
      <c r="D278" s="20"/>
    </row>
    <row r="279" spans="2:4" x14ac:dyDescent="0.3">
      <c r="B279" s="13" t="s">
        <v>5</v>
      </c>
      <c r="C279" s="34">
        <v>8</v>
      </c>
      <c r="D279" s="20"/>
    </row>
    <row r="280" spans="2:4" x14ac:dyDescent="0.3">
      <c r="B280" s="13" t="s">
        <v>1</v>
      </c>
      <c r="C280" s="34">
        <v>9</v>
      </c>
      <c r="D280" s="20"/>
    </row>
    <row r="281" spans="2:4" ht="15" thickBot="1" x14ac:dyDescent="0.35">
      <c r="B281" s="13" t="s">
        <v>2</v>
      </c>
      <c r="C281" s="34">
        <v>10</v>
      </c>
      <c r="D281" s="20"/>
    </row>
    <row r="282" spans="2:4" ht="15" thickBot="1" x14ac:dyDescent="0.35">
      <c r="B282" s="7" t="s">
        <v>64</v>
      </c>
      <c r="C282" s="31">
        <v>338</v>
      </c>
      <c r="D282" s="19">
        <f>(C283+C285+C286+C287+C288+C292+C293+C294+C295-C290)/C282</f>
        <v>0.94082840236686394</v>
      </c>
    </row>
    <row r="283" spans="2:4" x14ac:dyDescent="0.3">
      <c r="B283" s="9" t="s">
        <v>82</v>
      </c>
      <c r="C283" s="32">
        <v>210</v>
      </c>
      <c r="D283" s="20"/>
    </row>
    <row r="284" spans="2:4" x14ac:dyDescent="0.3">
      <c r="B284" s="11" t="s">
        <v>0</v>
      </c>
      <c r="C284" s="33">
        <v>22</v>
      </c>
      <c r="D284" s="20"/>
    </row>
    <row r="285" spans="2:4" x14ac:dyDescent="0.3">
      <c r="B285" s="13" t="s">
        <v>3</v>
      </c>
      <c r="C285" s="34">
        <v>5</v>
      </c>
      <c r="D285" s="20"/>
    </row>
    <row r="286" spans="2:4" x14ac:dyDescent="0.3">
      <c r="B286" s="13" t="s">
        <v>5</v>
      </c>
      <c r="C286" s="34">
        <v>4</v>
      </c>
      <c r="D286" s="20"/>
    </row>
    <row r="287" spans="2:4" x14ac:dyDescent="0.3">
      <c r="B287" s="13" t="s">
        <v>1</v>
      </c>
      <c r="C287" s="34">
        <v>1</v>
      </c>
      <c r="D287" s="20"/>
    </row>
    <row r="288" spans="2:4" x14ac:dyDescent="0.3">
      <c r="B288" s="13" t="s">
        <v>2</v>
      </c>
      <c r="C288" s="34">
        <v>12</v>
      </c>
      <c r="D288" s="20"/>
    </row>
    <row r="289" spans="2:4" x14ac:dyDescent="0.3">
      <c r="B289" s="11" t="s">
        <v>6</v>
      </c>
      <c r="C289" s="33">
        <v>106</v>
      </c>
      <c r="D289" s="20"/>
    </row>
    <row r="290" spans="2:4" x14ac:dyDescent="0.3">
      <c r="B290" s="13" t="s">
        <v>7</v>
      </c>
      <c r="C290" s="34">
        <v>2</v>
      </c>
      <c r="D290" s="20"/>
    </row>
    <row r="291" spans="2:4" x14ac:dyDescent="0.3">
      <c r="B291" s="13" t="s">
        <v>4</v>
      </c>
      <c r="C291" s="34">
        <v>16</v>
      </c>
      <c r="D291" s="20"/>
    </row>
    <row r="292" spans="2:4" x14ac:dyDescent="0.3">
      <c r="B292" s="13" t="s">
        <v>3</v>
      </c>
      <c r="C292" s="34">
        <v>49</v>
      </c>
      <c r="D292" s="20"/>
    </row>
    <row r="293" spans="2:4" x14ac:dyDescent="0.3">
      <c r="B293" s="13" t="s">
        <v>5</v>
      </c>
      <c r="C293" s="34">
        <v>20</v>
      </c>
      <c r="D293" s="20"/>
    </row>
    <row r="294" spans="2:4" x14ac:dyDescent="0.3">
      <c r="B294" s="13" t="s">
        <v>1</v>
      </c>
      <c r="C294" s="34">
        <v>3</v>
      </c>
      <c r="D294" s="20"/>
    </row>
    <row r="295" spans="2:4" ht="15" thickBot="1" x14ac:dyDescent="0.35">
      <c r="B295" s="13" t="s">
        <v>2</v>
      </c>
      <c r="C295" s="34">
        <v>16</v>
      </c>
      <c r="D295" s="20"/>
    </row>
    <row r="296" spans="2:4" ht="15" thickBot="1" x14ac:dyDescent="0.35">
      <c r="B296" s="7" t="s">
        <v>69</v>
      </c>
      <c r="C296" s="31">
        <v>137</v>
      </c>
      <c r="D296" s="19">
        <f>(C297+C299+C302+C303+C304+C305)/C296</f>
        <v>0.92700729927007297</v>
      </c>
    </row>
    <row r="297" spans="2:4" x14ac:dyDescent="0.3">
      <c r="B297" s="9" t="s">
        <v>82</v>
      </c>
      <c r="C297" s="32">
        <v>104</v>
      </c>
      <c r="D297" s="20"/>
    </row>
    <row r="298" spans="2:4" x14ac:dyDescent="0.3">
      <c r="B298" s="11" t="s">
        <v>0</v>
      </c>
      <c r="C298" s="33">
        <v>2</v>
      </c>
      <c r="D298" s="20"/>
    </row>
    <row r="299" spans="2:4" x14ac:dyDescent="0.3">
      <c r="B299" s="13" t="s">
        <v>2</v>
      </c>
      <c r="C299" s="34">
        <v>2</v>
      </c>
      <c r="D299" s="20"/>
    </row>
    <row r="300" spans="2:4" x14ac:dyDescent="0.3">
      <c r="B300" s="11" t="s">
        <v>6</v>
      </c>
      <c r="C300" s="33">
        <v>31</v>
      </c>
      <c r="D300" s="20"/>
    </row>
    <row r="301" spans="2:4" x14ac:dyDescent="0.3">
      <c r="B301" s="13" t="s">
        <v>4</v>
      </c>
      <c r="C301" s="34">
        <v>10</v>
      </c>
      <c r="D301" s="20"/>
    </row>
    <row r="302" spans="2:4" x14ac:dyDescent="0.3">
      <c r="B302" s="13" t="s">
        <v>3</v>
      </c>
      <c r="C302" s="34">
        <v>12</v>
      </c>
      <c r="D302" s="20"/>
    </row>
    <row r="303" spans="2:4" x14ac:dyDescent="0.3">
      <c r="B303" s="13" t="s">
        <v>5</v>
      </c>
      <c r="C303" s="34">
        <v>3</v>
      </c>
      <c r="D303" s="20"/>
    </row>
    <row r="304" spans="2:4" x14ac:dyDescent="0.3">
      <c r="B304" s="13" t="s">
        <v>1</v>
      </c>
      <c r="C304" s="34">
        <v>2</v>
      </c>
      <c r="D304" s="20"/>
    </row>
    <row r="305" spans="2:4" ht="15" thickBot="1" x14ac:dyDescent="0.35">
      <c r="B305" s="13" t="s">
        <v>2</v>
      </c>
      <c r="C305" s="34">
        <v>4</v>
      </c>
      <c r="D305" s="20"/>
    </row>
    <row r="306" spans="2:4" ht="15" thickBot="1" x14ac:dyDescent="0.35">
      <c r="B306" s="7" t="s">
        <v>67</v>
      </c>
      <c r="C306" s="31">
        <v>530</v>
      </c>
      <c r="D306" s="19">
        <f>(C307+C309+C310+C311+C312+C316+C317+C318+C319-C314)/C306</f>
        <v>0.8867924528301887</v>
      </c>
    </row>
    <row r="307" spans="2:4" x14ac:dyDescent="0.3">
      <c r="B307" s="9" t="s">
        <v>82</v>
      </c>
      <c r="C307" s="32">
        <v>299</v>
      </c>
      <c r="D307" s="20"/>
    </row>
    <row r="308" spans="2:4" x14ac:dyDescent="0.3">
      <c r="B308" s="11" t="s">
        <v>0</v>
      </c>
      <c r="C308" s="33">
        <v>52</v>
      </c>
      <c r="D308" s="20"/>
    </row>
    <row r="309" spans="2:4" x14ac:dyDescent="0.3">
      <c r="B309" s="13" t="s">
        <v>3</v>
      </c>
      <c r="C309" s="34">
        <v>12</v>
      </c>
      <c r="D309" s="20"/>
    </row>
    <row r="310" spans="2:4" x14ac:dyDescent="0.3">
      <c r="B310" s="13" t="s">
        <v>5</v>
      </c>
      <c r="C310" s="34">
        <v>5</v>
      </c>
      <c r="D310" s="20"/>
    </row>
    <row r="311" spans="2:4" x14ac:dyDescent="0.3">
      <c r="B311" s="13" t="s">
        <v>1</v>
      </c>
      <c r="C311" s="34">
        <v>29</v>
      </c>
      <c r="D311" s="20"/>
    </row>
    <row r="312" spans="2:4" x14ac:dyDescent="0.3">
      <c r="B312" s="13" t="s">
        <v>2</v>
      </c>
      <c r="C312" s="34">
        <v>6</v>
      </c>
      <c r="D312" s="20"/>
    </row>
    <row r="313" spans="2:4" x14ac:dyDescent="0.3">
      <c r="B313" s="11" t="s">
        <v>6</v>
      </c>
      <c r="C313" s="33">
        <v>179</v>
      </c>
      <c r="D313" s="20"/>
    </row>
    <row r="314" spans="2:4" x14ac:dyDescent="0.3">
      <c r="B314" s="13" t="s">
        <v>7</v>
      </c>
      <c r="C314" s="34">
        <v>2</v>
      </c>
      <c r="D314" s="20"/>
    </row>
    <row r="315" spans="2:4" x14ac:dyDescent="0.3">
      <c r="B315" s="13" t="s">
        <v>4</v>
      </c>
      <c r="C315" s="34">
        <v>56</v>
      </c>
      <c r="D315" s="20"/>
    </row>
    <row r="316" spans="2:4" x14ac:dyDescent="0.3">
      <c r="B316" s="13" t="s">
        <v>3</v>
      </c>
      <c r="C316" s="34">
        <v>49</v>
      </c>
      <c r="D316" s="20"/>
    </row>
    <row r="317" spans="2:4" x14ac:dyDescent="0.3">
      <c r="B317" s="13" t="s">
        <v>5</v>
      </c>
      <c r="C317" s="34">
        <v>39</v>
      </c>
      <c r="D317" s="20"/>
    </row>
    <row r="318" spans="2:4" x14ac:dyDescent="0.3">
      <c r="B318" s="13" t="s">
        <v>1</v>
      </c>
      <c r="C318" s="34">
        <v>19</v>
      </c>
      <c r="D318" s="20"/>
    </row>
    <row r="319" spans="2:4" ht="15" thickBot="1" x14ac:dyDescent="0.35">
      <c r="B319" s="13" t="s">
        <v>2</v>
      </c>
      <c r="C319" s="34">
        <v>14</v>
      </c>
      <c r="D319" s="20"/>
    </row>
    <row r="320" spans="2:4" ht="15" thickBot="1" x14ac:dyDescent="0.35">
      <c r="B320" s="7" t="s">
        <v>68</v>
      </c>
      <c r="C320" s="31">
        <v>80</v>
      </c>
      <c r="D320" s="19">
        <f>(C321+C324+C325+C326+C327)/C320</f>
        <v>0.96250000000000002</v>
      </c>
    </row>
    <row r="321" spans="2:4" x14ac:dyDescent="0.3">
      <c r="B321" s="9" t="s">
        <v>82</v>
      </c>
      <c r="C321" s="32">
        <v>36</v>
      </c>
      <c r="D321" s="20"/>
    </row>
    <row r="322" spans="2:4" x14ac:dyDescent="0.3">
      <c r="B322" s="11" t="s">
        <v>6</v>
      </c>
      <c r="C322" s="33">
        <v>44</v>
      </c>
      <c r="D322" s="20"/>
    </row>
    <row r="323" spans="2:4" x14ac:dyDescent="0.3">
      <c r="B323" s="13" t="s">
        <v>4</v>
      </c>
      <c r="C323" s="34">
        <v>3</v>
      </c>
      <c r="D323" s="20"/>
    </row>
    <row r="324" spans="2:4" x14ac:dyDescent="0.3">
      <c r="B324" s="13" t="s">
        <v>3</v>
      </c>
      <c r="C324" s="34">
        <v>7</v>
      </c>
      <c r="D324" s="20"/>
    </row>
    <row r="325" spans="2:4" x14ac:dyDescent="0.3">
      <c r="B325" s="13" t="s">
        <v>5</v>
      </c>
      <c r="C325" s="34">
        <v>26</v>
      </c>
      <c r="D325" s="20"/>
    </row>
    <row r="326" spans="2:4" x14ac:dyDescent="0.3">
      <c r="B326" s="13" t="s">
        <v>1</v>
      </c>
      <c r="C326" s="34">
        <v>5</v>
      </c>
      <c r="D326" s="20"/>
    </row>
    <row r="327" spans="2:4" ht="15" thickBot="1" x14ac:dyDescent="0.35">
      <c r="B327" s="13" t="s">
        <v>2</v>
      </c>
      <c r="C327" s="34">
        <v>3</v>
      </c>
      <c r="D327" s="20"/>
    </row>
    <row r="328" spans="2:4" ht="15" thickBot="1" x14ac:dyDescent="0.35">
      <c r="B328" s="7" t="s">
        <v>71</v>
      </c>
      <c r="C328" s="31">
        <v>60</v>
      </c>
      <c r="D328" s="19">
        <f>(C329+C331)/C328</f>
        <v>1</v>
      </c>
    </row>
    <row r="329" spans="2:4" x14ac:dyDescent="0.3">
      <c r="B329" s="9" t="s">
        <v>82</v>
      </c>
      <c r="C329" s="32">
        <v>54</v>
      </c>
      <c r="D329" s="20"/>
    </row>
    <row r="330" spans="2:4" x14ac:dyDescent="0.3">
      <c r="B330" s="11" t="s">
        <v>6</v>
      </c>
      <c r="C330" s="33">
        <v>6</v>
      </c>
      <c r="D330" s="20"/>
    </row>
    <row r="331" spans="2:4" ht="15" thickBot="1" x14ac:dyDescent="0.35">
      <c r="B331" s="13" t="s">
        <v>5</v>
      </c>
      <c r="C331" s="34">
        <v>6</v>
      </c>
      <c r="D331" s="20"/>
    </row>
    <row r="332" spans="2:4" ht="15" thickBot="1" x14ac:dyDescent="0.35">
      <c r="B332" s="7" t="s">
        <v>70</v>
      </c>
      <c r="C332" s="31">
        <v>99</v>
      </c>
      <c r="D332" s="19">
        <f>(C333+C335+C338+C339+C340+C341)/C332</f>
        <v>0.88888888888888884</v>
      </c>
    </row>
    <row r="333" spans="2:4" x14ac:dyDescent="0.3">
      <c r="B333" s="9" t="s">
        <v>82</v>
      </c>
      <c r="C333" s="32">
        <v>35</v>
      </c>
      <c r="D333" s="20"/>
    </row>
    <row r="334" spans="2:4" x14ac:dyDescent="0.3">
      <c r="B334" s="11" t="s">
        <v>0</v>
      </c>
      <c r="C334" s="33">
        <v>1</v>
      </c>
      <c r="D334" s="20"/>
    </row>
    <row r="335" spans="2:4" x14ac:dyDescent="0.3">
      <c r="B335" s="13" t="s">
        <v>3</v>
      </c>
      <c r="C335" s="34">
        <v>1</v>
      </c>
      <c r="D335" s="20"/>
    </row>
    <row r="336" spans="2:4" x14ac:dyDescent="0.3">
      <c r="B336" s="11" t="s">
        <v>6</v>
      </c>
      <c r="C336" s="33">
        <v>63</v>
      </c>
      <c r="D336" s="20"/>
    </row>
    <row r="337" spans="2:4" x14ac:dyDescent="0.3">
      <c r="B337" s="13" t="s">
        <v>4</v>
      </c>
      <c r="C337" s="34">
        <v>11</v>
      </c>
      <c r="D337" s="20"/>
    </row>
    <row r="338" spans="2:4" x14ac:dyDescent="0.3">
      <c r="B338" s="13" t="s">
        <v>3</v>
      </c>
      <c r="C338" s="34">
        <v>15</v>
      </c>
      <c r="D338" s="20"/>
    </row>
    <row r="339" spans="2:4" x14ac:dyDescent="0.3">
      <c r="B339" s="13" t="s">
        <v>5</v>
      </c>
      <c r="C339" s="34">
        <v>26</v>
      </c>
      <c r="D339" s="20"/>
    </row>
    <row r="340" spans="2:4" x14ac:dyDescent="0.3">
      <c r="B340" s="13" t="s">
        <v>1</v>
      </c>
      <c r="C340" s="34">
        <v>4</v>
      </c>
      <c r="D340" s="20"/>
    </row>
    <row r="341" spans="2:4" ht="15" thickBot="1" x14ac:dyDescent="0.35">
      <c r="B341" s="13" t="s">
        <v>2</v>
      </c>
      <c r="C341" s="34">
        <v>7</v>
      </c>
      <c r="D341" s="20"/>
    </row>
    <row r="342" spans="2:4" ht="15" thickBot="1" x14ac:dyDescent="0.35">
      <c r="B342" s="7" t="s">
        <v>65</v>
      </c>
      <c r="C342" s="31">
        <v>44</v>
      </c>
      <c r="D342" s="19">
        <f>(C343+C345+C348)/C342</f>
        <v>0.95454545454545459</v>
      </c>
    </row>
    <row r="343" spans="2:4" x14ac:dyDescent="0.3">
      <c r="B343" s="9" t="s">
        <v>82</v>
      </c>
      <c r="C343" s="32">
        <v>20</v>
      </c>
      <c r="D343" s="20"/>
    </row>
    <row r="344" spans="2:4" x14ac:dyDescent="0.3">
      <c r="B344" s="11" t="s">
        <v>0</v>
      </c>
      <c r="C344" s="33">
        <v>18</v>
      </c>
      <c r="D344" s="20"/>
    </row>
    <row r="345" spans="2:4" x14ac:dyDescent="0.3">
      <c r="B345" s="13" t="s">
        <v>5</v>
      </c>
      <c r="C345" s="34">
        <v>18</v>
      </c>
      <c r="D345" s="20"/>
    </row>
    <row r="346" spans="2:4" x14ac:dyDescent="0.3">
      <c r="B346" s="11" t="s">
        <v>6</v>
      </c>
      <c r="C346" s="33">
        <v>6</v>
      </c>
      <c r="D346" s="20"/>
    </row>
    <row r="347" spans="2:4" x14ac:dyDescent="0.3">
      <c r="B347" s="13" t="s">
        <v>4</v>
      </c>
      <c r="C347" s="34">
        <v>2</v>
      </c>
      <c r="D347" s="20"/>
    </row>
    <row r="348" spans="2:4" ht="15" thickBot="1" x14ac:dyDescent="0.35">
      <c r="B348" s="13" t="s">
        <v>2</v>
      </c>
      <c r="C348" s="34">
        <v>4</v>
      </c>
      <c r="D348" s="20"/>
    </row>
    <row r="349" spans="2:4" ht="15" thickBot="1" x14ac:dyDescent="0.35">
      <c r="B349" s="7" t="s">
        <v>57</v>
      </c>
      <c r="C349" s="31">
        <v>17</v>
      </c>
      <c r="D349" s="19">
        <f>(C350+C352)/C349</f>
        <v>1</v>
      </c>
    </row>
    <row r="350" spans="2:4" x14ac:dyDescent="0.3">
      <c r="B350" s="9" t="s">
        <v>82</v>
      </c>
      <c r="C350" s="32">
        <v>16</v>
      </c>
      <c r="D350" s="20"/>
    </row>
    <row r="351" spans="2:4" x14ac:dyDescent="0.3">
      <c r="B351" s="11" t="s">
        <v>6</v>
      </c>
      <c r="C351" s="33">
        <v>1</v>
      </c>
      <c r="D351" s="20"/>
    </row>
    <row r="352" spans="2:4" ht="15" thickBot="1" x14ac:dyDescent="0.35">
      <c r="B352" s="13" t="s">
        <v>3</v>
      </c>
      <c r="C352" s="34">
        <v>1</v>
      </c>
      <c r="D352" s="20"/>
    </row>
    <row r="353" spans="2:4" ht="15" thickBot="1" x14ac:dyDescent="0.35">
      <c r="B353" s="7" t="s">
        <v>79</v>
      </c>
      <c r="C353" s="31">
        <v>610</v>
      </c>
      <c r="D353" s="19">
        <f>(C354+C357+C358+C359+C360+C364+C365+C366+C367-C356-C362)/C353</f>
        <v>0.86721311475409835</v>
      </c>
    </row>
    <row r="354" spans="2:4" x14ac:dyDescent="0.3">
      <c r="B354" s="9" t="s">
        <v>82</v>
      </c>
      <c r="C354" s="32">
        <v>294</v>
      </c>
      <c r="D354" s="20"/>
    </row>
    <row r="355" spans="2:4" x14ac:dyDescent="0.3">
      <c r="B355" s="11" t="s">
        <v>0</v>
      </c>
      <c r="C355" s="33">
        <v>44</v>
      </c>
      <c r="D355" s="20"/>
    </row>
    <row r="356" spans="2:4" x14ac:dyDescent="0.3">
      <c r="B356" s="13" t="s">
        <v>7</v>
      </c>
      <c r="C356" s="34">
        <v>1</v>
      </c>
      <c r="D356" s="20"/>
    </row>
    <row r="357" spans="2:4" x14ac:dyDescent="0.3">
      <c r="B357" s="13" t="s">
        <v>3</v>
      </c>
      <c r="C357" s="34">
        <v>5</v>
      </c>
      <c r="D357" s="20"/>
    </row>
    <row r="358" spans="2:4" x14ac:dyDescent="0.3">
      <c r="B358" s="13" t="s">
        <v>5</v>
      </c>
      <c r="C358" s="34">
        <v>11</v>
      </c>
      <c r="D358" s="20"/>
    </row>
    <row r="359" spans="2:4" x14ac:dyDescent="0.3">
      <c r="B359" s="13" t="s">
        <v>1</v>
      </c>
      <c r="C359" s="34">
        <v>16</v>
      </c>
      <c r="D359" s="20"/>
    </row>
    <row r="360" spans="2:4" x14ac:dyDescent="0.3">
      <c r="B360" s="13" t="s">
        <v>2</v>
      </c>
      <c r="C360" s="34">
        <v>11</v>
      </c>
      <c r="D360" s="20"/>
    </row>
    <row r="361" spans="2:4" x14ac:dyDescent="0.3">
      <c r="B361" s="11" t="s">
        <v>6</v>
      </c>
      <c r="C361" s="33">
        <v>272</v>
      </c>
      <c r="D361" s="20"/>
    </row>
    <row r="362" spans="2:4" x14ac:dyDescent="0.3">
      <c r="B362" s="13" t="s">
        <v>7</v>
      </c>
      <c r="C362" s="34">
        <v>18</v>
      </c>
      <c r="D362" s="20"/>
    </row>
    <row r="363" spans="2:4" x14ac:dyDescent="0.3">
      <c r="B363" s="13" t="s">
        <v>4</v>
      </c>
      <c r="C363" s="34">
        <v>43</v>
      </c>
      <c r="D363" s="20"/>
    </row>
    <row r="364" spans="2:4" x14ac:dyDescent="0.3">
      <c r="B364" s="13" t="s">
        <v>3</v>
      </c>
      <c r="C364" s="34">
        <v>77</v>
      </c>
      <c r="D364" s="20"/>
    </row>
    <row r="365" spans="2:4" x14ac:dyDescent="0.3">
      <c r="B365" s="13" t="s">
        <v>5</v>
      </c>
      <c r="C365" s="34">
        <v>69</v>
      </c>
      <c r="D365" s="20"/>
    </row>
    <row r="366" spans="2:4" x14ac:dyDescent="0.3">
      <c r="B366" s="13" t="s">
        <v>1</v>
      </c>
      <c r="C366" s="34">
        <v>14</v>
      </c>
      <c r="D366" s="20"/>
    </row>
    <row r="367" spans="2:4" ht="15" thickBot="1" x14ac:dyDescent="0.35">
      <c r="B367" s="13" t="s">
        <v>2</v>
      </c>
      <c r="C367" s="34">
        <v>51</v>
      </c>
      <c r="D367" s="20"/>
    </row>
    <row r="368" spans="2:4" ht="15" thickBot="1" x14ac:dyDescent="0.35">
      <c r="B368" s="7" t="s">
        <v>72</v>
      </c>
      <c r="C368" s="31">
        <v>30</v>
      </c>
      <c r="D368" s="19">
        <f>(C369+C371+C372+C373+C374)/C368</f>
        <v>1</v>
      </c>
    </row>
    <row r="369" spans="2:4" x14ac:dyDescent="0.3">
      <c r="B369" s="9" t="s">
        <v>82</v>
      </c>
      <c r="C369" s="32">
        <v>23</v>
      </c>
      <c r="D369" s="20"/>
    </row>
    <row r="370" spans="2:4" x14ac:dyDescent="0.3">
      <c r="B370" s="11" t="s">
        <v>6</v>
      </c>
      <c r="C370" s="33">
        <v>7</v>
      </c>
      <c r="D370" s="20"/>
    </row>
    <row r="371" spans="2:4" x14ac:dyDescent="0.3">
      <c r="B371" s="13" t="s">
        <v>3</v>
      </c>
      <c r="C371" s="34">
        <v>4</v>
      </c>
      <c r="D371" s="20"/>
    </row>
    <row r="372" spans="2:4" x14ac:dyDescent="0.3">
      <c r="B372" s="13" t="s">
        <v>5</v>
      </c>
      <c r="C372" s="34">
        <v>1</v>
      </c>
      <c r="D372" s="20"/>
    </row>
    <row r="373" spans="2:4" x14ac:dyDescent="0.3">
      <c r="B373" s="13" t="s">
        <v>1</v>
      </c>
      <c r="C373" s="34">
        <v>1</v>
      </c>
      <c r="D373" s="20"/>
    </row>
    <row r="374" spans="2:4" ht="15" thickBot="1" x14ac:dyDescent="0.35">
      <c r="B374" s="13" t="s">
        <v>2</v>
      </c>
      <c r="C374" s="34">
        <v>1</v>
      </c>
      <c r="D374" s="20"/>
    </row>
    <row r="375" spans="2:4" ht="15" thickBot="1" x14ac:dyDescent="0.35">
      <c r="B375" s="7" t="s">
        <v>60</v>
      </c>
      <c r="C375" s="31">
        <v>1999</v>
      </c>
      <c r="D375" s="19">
        <f>(C376+C380+C381+C382+C383+C387+C388+C389+C390-C385-C378)/C375</f>
        <v>0.96798399199599805</v>
      </c>
    </row>
    <row r="376" spans="2:4" x14ac:dyDescent="0.3">
      <c r="B376" s="9" t="s">
        <v>82</v>
      </c>
      <c r="C376" s="32">
        <v>1497</v>
      </c>
      <c r="D376" s="20"/>
    </row>
    <row r="377" spans="2:4" x14ac:dyDescent="0.3">
      <c r="B377" s="11" t="s">
        <v>0</v>
      </c>
      <c r="C377" s="33">
        <v>58</v>
      </c>
      <c r="D377" s="20"/>
    </row>
    <row r="378" spans="2:4" x14ac:dyDescent="0.3">
      <c r="B378" s="13" t="s">
        <v>7</v>
      </c>
      <c r="C378" s="34">
        <v>1</v>
      </c>
      <c r="D378" s="20"/>
    </row>
    <row r="379" spans="2:4" x14ac:dyDescent="0.3">
      <c r="B379" s="13" t="s">
        <v>4</v>
      </c>
      <c r="C379" s="34">
        <v>3</v>
      </c>
      <c r="D379" s="20"/>
    </row>
    <row r="380" spans="2:4" x14ac:dyDescent="0.3">
      <c r="B380" s="13" t="s">
        <v>3</v>
      </c>
      <c r="C380" s="34">
        <v>6</v>
      </c>
      <c r="D380" s="20"/>
    </row>
    <row r="381" spans="2:4" x14ac:dyDescent="0.3">
      <c r="B381" s="13" t="s">
        <v>5</v>
      </c>
      <c r="C381" s="34">
        <v>7</v>
      </c>
      <c r="D381" s="20"/>
    </row>
    <row r="382" spans="2:4" x14ac:dyDescent="0.3">
      <c r="B382" s="13" t="s">
        <v>1</v>
      </c>
      <c r="C382" s="34">
        <v>20</v>
      </c>
      <c r="D382" s="20"/>
    </row>
    <row r="383" spans="2:4" x14ac:dyDescent="0.3">
      <c r="B383" s="13" t="s">
        <v>2</v>
      </c>
      <c r="C383" s="34">
        <v>23</v>
      </c>
      <c r="D383" s="20"/>
    </row>
    <row r="384" spans="2:4" x14ac:dyDescent="0.3">
      <c r="B384" s="11" t="s">
        <v>6</v>
      </c>
      <c r="C384" s="33">
        <v>444</v>
      </c>
      <c r="D384" s="20"/>
    </row>
    <row r="385" spans="2:4" x14ac:dyDescent="0.3">
      <c r="B385" s="13" t="s">
        <v>7</v>
      </c>
      <c r="C385" s="34">
        <v>3</v>
      </c>
      <c r="D385" s="20"/>
    </row>
    <row r="386" spans="2:4" x14ac:dyDescent="0.3">
      <c r="B386" s="13" t="s">
        <v>4</v>
      </c>
      <c r="C386" s="34">
        <v>58</v>
      </c>
      <c r="D386" s="20"/>
    </row>
    <row r="387" spans="2:4" x14ac:dyDescent="0.3">
      <c r="B387" s="13" t="s">
        <v>3</v>
      </c>
      <c r="C387" s="34">
        <v>154</v>
      </c>
      <c r="D387" s="20"/>
    </row>
    <row r="388" spans="2:4" x14ac:dyDescent="0.3">
      <c r="B388" s="13" t="s">
        <v>5</v>
      </c>
      <c r="C388" s="34">
        <v>128</v>
      </c>
      <c r="D388" s="20"/>
    </row>
    <row r="389" spans="2:4" x14ac:dyDescent="0.3">
      <c r="B389" s="13" t="s">
        <v>1</v>
      </c>
      <c r="C389" s="34">
        <v>60</v>
      </c>
      <c r="D389" s="20"/>
    </row>
    <row r="390" spans="2:4" ht="15" thickBot="1" x14ac:dyDescent="0.35">
      <c r="B390" s="13" t="s">
        <v>2</v>
      </c>
      <c r="C390" s="34">
        <v>44</v>
      </c>
      <c r="D390" s="20"/>
    </row>
    <row r="391" spans="2:4" ht="15" thickBot="1" x14ac:dyDescent="0.35">
      <c r="B391" s="7" t="s">
        <v>38</v>
      </c>
      <c r="C391" s="31">
        <v>474</v>
      </c>
      <c r="D391" s="19">
        <f>(C392+C394+C395+C398+C399+C400+C401)/C391</f>
        <v>0.95569620253164556</v>
      </c>
    </row>
    <row r="392" spans="2:4" x14ac:dyDescent="0.3">
      <c r="B392" s="9" t="s">
        <v>82</v>
      </c>
      <c r="C392" s="32">
        <v>324</v>
      </c>
      <c r="D392" s="20"/>
    </row>
    <row r="393" spans="2:4" x14ac:dyDescent="0.3">
      <c r="B393" s="11" t="s">
        <v>0</v>
      </c>
      <c r="C393" s="33">
        <v>15</v>
      </c>
      <c r="D393" s="20"/>
    </row>
    <row r="394" spans="2:4" x14ac:dyDescent="0.3">
      <c r="B394" s="13" t="s">
        <v>5</v>
      </c>
      <c r="C394" s="34">
        <v>14</v>
      </c>
      <c r="D394" s="20"/>
    </row>
    <row r="395" spans="2:4" x14ac:dyDescent="0.3">
      <c r="B395" s="13" t="s">
        <v>1</v>
      </c>
      <c r="C395" s="34">
        <v>1</v>
      </c>
      <c r="D395" s="20"/>
    </row>
    <row r="396" spans="2:4" x14ac:dyDescent="0.3">
      <c r="B396" s="11" t="s">
        <v>6</v>
      </c>
      <c r="C396" s="33">
        <v>135</v>
      </c>
      <c r="D396" s="20"/>
    </row>
    <row r="397" spans="2:4" x14ac:dyDescent="0.3">
      <c r="B397" s="13" t="s">
        <v>4</v>
      </c>
      <c r="C397" s="34">
        <v>21</v>
      </c>
      <c r="D397" s="20"/>
    </row>
    <row r="398" spans="2:4" x14ac:dyDescent="0.3">
      <c r="B398" s="13" t="s">
        <v>3</v>
      </c>
      <c r="C398" s="34">
        <v>14</v>
      </c>
      <c r="D398" s="20"/>
    </row>
    <row r="399" spans="2:4" x14ac:dyDescent="0.3">
      <c r="B399" s="13" t="s">
        <v>5</v>
      </c>
      <c r="C399" s="34">
        <v>37</v>
      </c>
      <c r="D399" s="20"/>
    </row>
    <row r="400" spans="2:4" x14ac:dyDescent="0.3">
      <c r="B400" s="13" t="s">
        <v>1</v>
      </c>
      <c r="C400" s="34">
        <v>61</v>
      </c>
      <c r="D400" s="20"/>
    </row>
    <row r="401" spans="2:4" ht="15" thickBot="1" x14ac:dyDescent="0.35">
      <c r="B401" s="13" t="s">
        <v>2</v>
      </c>
      <c r="C401" s="34">
        <v>2</v>
      </c>
      <c r="D401" s="20"/>
    </row>
    <row r="402" spans="2:4" ht="15" thickBot="1" x14ac:dyDescent="0.35">
      <c r="B402" s="7" t="s">
        <v>73</v>
      </c>
      <c r="C402" s="31">
        <v>22</v>
      </c>
      <c r="D402" s="19">
        <f>(C403+C407+C408+C409-C405)/C402</f>
        <v>0.72727272727272729</v>
      </c>
    </row>
    <row r="403" spans="2:4" x14ac:dyDescent="0.3">
      <c r="B403" s="9" t="s">
        <v>82</v>
      </c>
      <c r="C403" s="32">
        <v>4</v>
      </c>
      <c r="D403" s="20"/>
    </row>
    <row r="404" spans="2:4" x14ac:dyDescent="0.3">
      <c r="B404" s="11" t="s">
        <v>6</v>
      </c>
      <c r="C404" s="33">
        <v>18</v>
      </c>
      <c r="D404" s="20"/>
    </row>
    <row r="405" spans="2:4" x14ac:dyDescent="0.3">
      <c r="B405" s="13" t="s">
        <v>7</v>
      </c>
      <c r="C405" s="34">
        <v>1</v>
      </c>
      <c r="D405" s="20"/>
    </row>
    <row r="406" spans="2:4" x14ac:dyDescent="0.3">
      <c r="B406" s="13" t="s">
        <v>4</v>
      </c>
      <c r="C406" s="34">
        <v>4</v>
      </c>
      <c r="D406" s="20"/>
    </row>
    <row r="407" spans="2:4" x14ac:dyDescent="0.3">
      <c r="B407" s="13" t="s">
        <v>3</v>
      </c>
      <c r="C407" s="34">
        <v>1</v>
      </c>
      <c r="D407" s="20"/>
    </row>
    <row r="408" spans="2:4" x14ac:dyDescent="0.3">
      <c r="B408" s="13" t="s">
        <v>5</v>
      </c>
      <c r="C408" s="34">
        <v>10</v>
      </c>
      <c r="D408" s="20"/>
    </row>
    <row r="409" spans="2:4" ht="15" thickBot="1" x14ac:dyDescent="0.35">
      <c r="B409" s="13" t="s">
        <v>2</v>
      </c>
      <c r="C409" s="34">
        <v>2</v>
      </c>
      <c r="D409" s="20"/>
    </row>
    <row r="410" spans="2:4" ht="15" thickBot="1" x14ac:dyDescent="0.35">
      <c r="B410" s="7" t="s">
        <v>76</v>
      </c>
      <c r="C410" s="31">
        <v>8</v>
      </c>
      <c r="D410" s="19">
        <f>(C411+C413+C415+C416)/C410</f>
        <v>1</v>
      </c>
    </row>
    <row r="411" spans="2:4" x14ac:dyDescent="0.3">
      <c r="B411" s="9" t="s">
        <v>82</v>
      </c>
      <c r="C411" s="32">
        <v>3</v>
      </c>
      <c r="D411" s="20"/>
    </row>
    <row r="412" spans="2:4" x14ac:dyDescent="0.3">
      <c r="B412" s="11" t="s">
        <v>0</v>
      </c>
      <c r="C412" s="33">
        <v>1</v>
      </c>
      <c r="D412" s="20"/>
    </row>
    <row r="413" spans="2:4" x14ac:dyDescent="0.3">
      <c r="B413" s="13" t="s">
        <v>2</v>
      </c>
      <c r="C413" s="34">
        <v>1</v>
      </c>
      <c r="D413" s="20"/>
    </row>
    <row r="414" spans="2:4" x14ac:dyDescent="0.3">
      <c r="B414" s="11" t="s">
        <v>6</v>
      </c>
      <c r="C414" s="33">
        <v>4</v>
      </c>
      <c r="D414" s="20"/>
    </row>
    <row r="415" spans="2:4" x14ac:dyDescent="0.3">
      <c r="B415" s="13" t="s">
        <v>3</v>
      </c>
      <c r="C415" s="34">
        <v>3</v>
      </c>
      <c r="D415" s="20"/>
    </row>
    <row r="416" spans="2:4" ht="15" thickBot="1" x14ac:dyDescent="0.35">
      <c r="B416" s="13" t="s">
        <v>2</v>
      </c>
      <c r="C416" s="34">
        <v>1</v>
      </c>
      <c r="D416" s="20"/>
    </row>
    <row r="417" spans="2:4" ht="15" thickBot="1" x14ac:dyDescent="0.35">
      <c r="B417" s="7" t="s">
        <v>74</v>
      </c>
      <c r="C417" s="31">
        <v>449</v>
      </c>
      <c r="D417" s="19">
        <f>(C418+C421+C425+C426+C427+C428-C423)/C417</f>
        <v>0.94209354120267264</v>
      </c>
    </row>
    <row r="418" spans="2:4" x14ac:dyDescent="0.3">
      <c r="B418" s="9" t="s">
        <v>82</v>
      </c>
      <c r="C418" s="32">
        <v>335</v>
      </c>
      <c r="D418" s="20"/>
    </row>
    <row r="419" spans="2:4" x14ac:dyDescent="0.3">
      <c r="B419" s="11" t="s">
        <v>0</v>
      </c>
      <c r="C419" s="33">
        <v>2</v>
      </c>
      <c r="D419" s="20"/>
    </row>
    <row r="420" spans="2:4" x14ac:dyDescent="0.3">
      <c r="B420" s="13" t="s">
        <v>4</v>
      </c>
      <c r="C420" s="34">
        <v>1</v>
      </c>
      <c r="D420" s="20"/>
    </row>
    <row r="421" spans="2:4" x14ac:dyDescent="0.3">
      <c r="B421" s="13" t="s">
        <v>5</v>
      </c>
      <c r="C421" s="34">
        <v>1</v>
      </c>
      <c r="D421" s="20"/>
    </row>
    <row r="422" spans="2:4" x14ac:dyDescent="0.3">
      <c r="B422" s="11" t="s">
        <v>6</v>
      </c>
      <c r="C422" s="33">
        <v>112</v>
      </c>
      <c r="D422" s="20"/>
    </row>
    <row r="423" spans="2:4" x14ac:dyDescent="0.3">
      <c r="B423" s="13" t="s">
        <v>7</v>
      </c>
      <c r="C423" s="34">
        <v>1</v>
      </c>
      <c r="D423" s="20"/>
    </row>
    <row r="424" spans="2:4" x14ac:dyDescent="0.3">
      <c r="B424" s="13" t="s">
        <v>4</v>
      </c>
      <c r="C424" s="34">
        <v>23</v>
      </c>
      <c r="D424" s="20"/>
    </row>
    <row r="425" spans="2:4" x14ac:dyDescent="0.3">
      <c r="B425" s="13" t="s">
        <v>3</v>
      </c>
      <c r="C425" s="34">
        <v>32</v>
      </c>
      <c r="D425" s="20"/>
    </row>
    <row r="426" spans="2:4" x14ac:dyDescent="0.3">
      <c r="B426" s="13" t="s">
        <v>5</v>
      </c>
      <c r="C426" s="34">
        <v>30</v>
      </c>
      <c r="D426" s="20"/>
    </row>
    <row r="427" spans="2:4" x14ac:dyDescent="0.3">
      <c r="B427" s="13" t="s">
        <v>1</v>
      </c>
      <c r="C427" s="34">
        <v>19</v>
      </c>
      <c r="D427" s="20"/>
    </row>
    <row r="428" spans="2:4" ht="15" thickBot="1" x14ac:dyDescent="0.35">
      <c r="B428" s="13" t="s">
        <v>2</v>
      </c>
      <c r="C428" s="34">
        <v>7</v>
      </c>
      <c r="D428" s="20"/>
    </row>
    <row r="429" spans="2:4" ht="15" thickBot="1" x14ac:dyDescent="0.35">
      <c r="B429" s="7" t="s">
        <v>75</v>
      </c>
      <c r="C429" s="31">
        <v>13</v>
      </c>
      <c r="D429" s="19">
        <f>(C430+C433+C434+C435)/C429</f>
        <v>0.92307692307692313</v>
      </c>
    </row>
    <row r="430" spans="2:4" x14ac:dyDescent="0.3">
      <c r="B430" s="9" t="s">
        <v>82</v>
      </c>
      <c r="C430" s="32">
        <v>7</v>
      </c>
      <c r="D430" s="20"/>
    </row>
    <row r="431" spans="2:4" x14ac:dyDescent="0.3">
      <c r="B431" s="11" t="s">
        <v>6</v>
      </c>
      <c r="C431" s="33">
        <v>6</v>
      </c>
      <c r="D431" s="20"/>
    </row>
    <row r="432" spans="2:4" x14ac:dyDescent="0.3">
      <c r="B432" s="13" t="s">
        <v>4</v>
      </c>
      <c r="C432" s="34">
        <v>1</v>
      </c>
      <c r="D432" s="20"/>
    </row>
    <row r="433" spans="2:4" x14ac:dyDescent="0.3">
      <c r="B433" s="13" t="s">
        <v>3</v>
      </c>
      <c r="C433" s="34">
        <v>2</v>
      </c>
      <c r="D433" s="20"/>
    </row>
    <row r="434" spans="2:4" x14ac:dyDescent="0.3">
      <c r="B434" s="13" t="s">
        <v>1</v>
      </c>
      <c r="C434" s="34">
        <v>1</v>
      </c>
      <c r="D434" s="20"/>
    </row>
    <row r="435" spans="2:4" ht="15" thickBot="1" x14ac:dyDescent="0.35">
      <c r="B435" s="13" t="s">
        <v>2</v>
      </c>
      <c r="C435" s="34">
        <v>2</v>
      </c>
      <c r="D435" s="20"/>
    </row>
    <row r="436" spans="2:4" ht="15" thickBot="1" x14ac:dyDescent="0.35">
      <c r="B436" s="7" t="s">
        <v>78</v>
      </c>
      <c r="C436" s="31">
        <v>9</v>
      </c>
      <c r="D436" s="19">
        <f>(C437+C439+C440)/C436</f>
        <v>1</v>
      </c>
    </row>
    <row r="437" spans="2:4" x14ac:dyDescent="0.3">
      <c r="B437" s="9" t="s">
        <v>82</v>
      </c>
      <c r="C437" s="32">
        <v>3</v>
      </c>
      <c r="D437" s="20"/>
    </row>
    <row r="438" spans="2:4" x14ac:dyDescent="0.3">
      <c r="B438" s="11" t="s">
        <v>6</v>
      </c>
      <c r="C438" s="33">
        <v>6</v>
      </c>
      <c r="D438" s="20"/>
    </row>
    <row r="439" spans="2:4" x14ac:dyDescent="0.3">
      <c r="B439" s="13" t="s">
        <v>3</v>
      </c>
      <c r="C439" s="34">
        <v>1</v>
      </c>
      <c r="D439" s="20"/>
    </row>
    <row r="440" spans="2:4" ht="15" thickBot="1" x14ac:dyDescent="0.35">
      <c r="B440" s="13" t="s">
        <v>5</v>
      </c>
      <c r="C440" s="34">
        <v>5</v>
      </c>
      <c r="D440" s="20"/>
    </row>
    <row r="441" spans="2:4" ht="15" thickBot="1" x14ac:dyDescent="0.35">
      <c r="B441" s="7" t="s">
        <v>77</v>
      </c>
      <c r="C441" s="31">
        <v>60</v>
      </c>
      <c r="D441" s="19">
        <f>(C442+C444+C448+C449+C450+C451)/C441</f>
        <v>0.96666666666666667</v>
      </c>
    </row>
    <row r="442" spans="2:4" x14ac:dyDescent="0.3">
      <c r="B442" s="9" t="s">
        <v>82</v>
      </c>
      <c r="C442" s="32">
        <v>50</v>
      </c>
      <c r="D442" s="20"/>
    </row>
    <row r="443" spans="2:4" x14ac:dyDescent="0.3">
      <c r="B443" s="11" t="s">
        <v>0</v>
      </c>
      <c r="C443" s="33">
        <v>1</v>
      </c>
      <c r="D443" s="20"/>
    </row>
    <row r="444" spans="2:4" x14ac:dyDescent="0.3">
      <c r="B444" s="13" t="s">
        <v>2</v>
      </c>
      <c r="C444" s="34">
        <v>1</v>
      </c>
      <c r="D444" s="20"/>
    </row>
    <row r="445" spans="2:4" x14ac:dyDescent="0.3">
      <c r="B445" s="11" t="s">
        <v>6</v>
      </c>
      <c r="C445" s="33">
        <v>9</v>
      </c>
      <c r="D445" s="20"/>
    </row>
    <row r="446" spans="2:4" x14ac:dyDescent="0.3">
      <c r="B446" s="13" t="s">
        <v>7</v>
      </c>
      <c r="C446" s="34">
        <v>1</v>
      </c>
      <c r="D446" s="20"/>
    </row>
    <row r="447" spans="2:4" x14ac:dyDescent="0.3">
      <c r="B447" s="13" t="s">
        <v>4</v>
      </c>
      <c r="C447" s="34">
        <v>1</v>
      </c>
      <c r="D447" s="20"/>
    </row>
    <row r="448" spans="2:4" x14ac:dyDescent="0.3">
      <c r="B448" s="13" t="s">
        <v>3</v>
      </c>
      <c r="C448" s="34">
        <v>1</v>
      </c>
      <c r="D448" s="20"/>
    </row>
    <row r="449" spans="2:4" x14ac:dyDescent="0.3">
      <c r="B449" s="13" t="s">
        <v>5</v>
      </c>
      <c r="C449" s="34">
        <v>1</v>
      </c>
      <c r="D449" s="20"/>
    </row>
    <row r="450" spans="2:4" x14ac:dyDescent="0.3">
      <c r="B450" s="13" t="s">
        <v>1</v>
      </c>
      <c r="C450" s="34">
        <v>3</v>
      </c>
      <c r="D450" s="20"/>
    </row>
    <row r="451" spans="2:4" ht="15" thickBot="1" x14ac:dyDescent="0.35">
      <c r="B451" s="13" t="s">
        <v>2</v>
      </c>
      <c r="C451" s="34">
        <v>2</v>
      </c>
      <c r="D451" s="20"/>
    </row>
    <row r="452" spans="2:4" ht="15" thickBot="1" x14ac:dyDescent="0.35">
      <c r="B452" s="7" t="s">
        <v>80</v>
      </c>
      <c r="C452" s="31">
        <v>138</v>
      </c>
      <c r="D452" s="19">
        <f>(C453+C456+C457+C458+C459)/C452</f>
        <v>0.92028985507246375</v>
      </c>
    </row>
    <row r="453" spans="2:4" x14ac:dyDescent="0.3">
      <c r="B453" s="9" t="s">
        <v>82</v>
      </c>
      <c r="C453" s="32">
        <v>103</v>
      </c>
      <c r="D453" s="20"/>
    </row>
    <row r="454" spans="2:4" x14ac:dyDescent="0.3">
      <c r="B454" s="11" t="s">
        <v>6</v>
      </c>
      <c r="C454" s="33">
        <v>35</v>
      </c>
      <c r="D454" s="20"/>
    </row>
    <row r="455" spans="2:4" x14ac:dyDescent="0.3">
      <c r="B455" s="13" t="s">
        <v>4</v>
      </c>
      <c r="C455" s="34">
        <v>11</v>
      </c>
      <c r="D455" s="20"/>
    </row>
    <row r="456" spans="2:4" x14ac:dyDescent="0.3">
      <c r="B456" s="13" t="s">
        <v>3</v>
      </c>
      <c r="C456" s="34">
        <v>13</v>
      </c>
      <c r="D456" s="20"/>
    </row>
    <row r="457" spans="2:4" x14ac:dyDescent="0.3">
      <c r="B457" s="13" t="s">
        <v>5</v>
      </c>
      <c r="C457" s="34">
        <v>6</v>
      </c>
      <c r="D457" s="20"/>
    </row>
    <row r="458" spans="2:4" x14ac:dyDescent="0.3">
      <c r="B458" s="13" t="s">
        <v>1</v>
      </c>
      <c r="C458" s="34">
        <v>3</v>
      </c>
      <c r="D458" s="20"/>
    </row>
    <row r="459" spans="2:4" ht="15" thickBot="1" x14ac:dyDescent="0.35">
      <c r="B459" s="13" t="s">
        <v>2</v>
      </c>
      <c r="C459" s="34">
        <v>2</v>
      </c>
      <c r="D459" s="20"/>
    </row>
    <row r="460" spans="2:4" ht="15" thickBot="1" x14ac:dyDescent="0.35">
      <c r="B460" s="7" t="s">
        <v>81</v>
      </c>
      <c r="C460" s="31">
        <v>139</v>
      </c>
      <c r="D460" s="19">
        <f>(C461+C463+C464+C465+C469+C470+C471+C472-C467)/C460</f>
        <v>0.89928057553956831</v>
      </c>
    </row>
    <row r="461" spans="2:4" x14ac:dyDescent="0.3">
      <c r="B461" s="9" t="s">
        <v>82</v>
      </c>
      <c r="C461" s="32">
        <v>94</v>
      </c>
      <c r="D461" s="20"/>
    </row>
    <row r="462" spans="2:4" x14ac:dyDescent="0.3">
      <c r="B462" s="11" t="s">
        <v>0</v>
      </c>
      <c r="C462" s="33">
        <v>11</v>
      </c>
      <c r="D462" s="20"/>
    </row>
    <row r="463" spans="2:4" x14ac:dyDescent="0.3">
      <c r="B463" s="13" t="s">
        <v>3</v>
      </c>
      <c r="C463" s="34">
        <v>4</v>
      </c>
      <c r="D463" s="20"/>
    </row>
    <row r="464" spans="2:4" x14ac:dyDescent="0.3">
      <c r="B464" s="13" t="s">
        <v>5</v>
      </c>
      <c r="C464" s="34">
        <v>2</v>
      </c>
      <c r="D464" s="20"/>
    </row>
    <row r="465" spans="2:4" x14ac:dyDescent="0.3">
      <c r="B465" s="13" t="s">
        <v>2</v>
      </c>
      <c r="C465" s="34">
        <v>5</v>
      </c>
      <c r="D465" s="20"/>
    </row>
    <row r="466" spans="2:4" x14ac:dyDescent="0.3">
      <c r="B466" s="11" t="s">
        <v>6</v>
      </c>
      <c r="C466" s="33">
        <v>34</v>
      </c>
      <c r="D466" s="20"/>
    </row>
    <row r="467" spans="2:4" x14ac:dyDescent="0.3">
      <c r="B467" s="13" t="s">
        <v>7</v>
      </c>
      <c r="C467" s="34">
        <v>1</v>
      </c>
      <c r="D467" s="20"/>
    </row>
    <row r="468" spans="2:4" x14ac:dyDescent="0.3">
      <c r="B468" s="13" t="s">
        <v>4</v>
      </c>
      <c r="C468" s="34">
        <v>12</v>
      </c>
      <c r="D468" s="20"/>
    </row>
    <row r="469" spans="2:4" x14ac:dyDescent="0.3">
      <c r="B469" s="13" t="s">
        <v>3</v>
      </c>
      <c r="C469" s="34">
        <v>6</v>
      </c>
      <c r="D469" s="20"/>
    </row>
    <row r="470" spans="2:4" x14ac:dyDescent="0.3">
      <c r="B470" s="13" t="s">
        <v>5</v>
      </c>
      <c r="C470" s="34">
        <v>8</v>
      </c>
      <c r="D470" s="20"/>
    </row>
    <row r="471" spans="2:4" x14ac:dyDescent="0.3">
      <c r="B471" s="13" t="s">
        <v>1</v>
      </c>
      <c r="C471" s="34">
        <v>1</v>
      </c>
      <c r="D471" s="20"/>
    </row>
    <row r="472" spans="2:4" ht="15" thickBot="1" x14ac:dyDescent="0.35">
      <c r="B472" s="13" t="s">
        <v>2</v>
      </c>
      <c r="C472" s="34">
        <v>6</v>
      </c>
      <c r="D472" s="20"/>
    </row>
    <row r="473" spans="2:4" ht="15" thickBot="1" x14ac:dyDescent="0.35">
      <c r="B473" s="15" t="s">
        <v>95</v>
      </c>
      <c r="C473" s="28">
        <f>C8+C21+C31+C44+C52+C65+C79+C95+C110+C116+C132+C136+C150+C161+C175+C188+C194+C204+C215+C222+C234+C247+C261+C269+C282+C296+C306+C320+C328+C332+C342+C349+C353+C368+C375+C391+C402+C410+C417+C429+C436+C441+C452+C460</f>
        <v>22777</v>
      </c>
      <c r="D473" s="42">
        <f>(C474+C11+C12+C13+C17+C18+C19+C20+C24+C28+C29+C30+C34+C35+C36+C37+C40+C41+C42+C43+C47+C50+C51+C56+C57+C61+C62+C63+C64+C68+C69+C70+C71+C75+C76+C77+C78+C84+C85+C86+C87+C91+C92+C93+C94+C99+C100+C101+C102+C106+C107+C108+C109+C114+C115+C121+C122+C123+C124+C128+C129+C130+C131+C139+C140+C141+C142+C146+C147+C148+C149+C153+C154+C157+C158+C159+C160+C164+C165+C166+C167+C171+C172+C173+C174+C178+C179+C180+C184+C185+C186+C187+C191+C192+C193+C197+C200+C201+C202+C203+C207+C208+C211+C212+C213+C214+C219+C220+C221+C225+C226+C230+C231+C232+C233+C238+C239+C240+C243+C244+C245+C246+C250+C251+C252+C253+C257+C258+C259+C260+C264+C267+C268+C272+C273+C274+C278+C279+C280+C281+C285+C286+C288+C287+C292+C293+C294+C295+C299+C302+C303+C304+C305+C309+C310+C311+C312+C316+C317+C318+C319+C324+C325+C326+C327+C331+C335+C338+C339+C340+C341+C345+C348+C352+C357+C358+C359+C360+C364+C365+C366+C367+C371+C372+C373+C374+C380+C381+C382+C383+C387+C388+C389+C390+C394+C395+C398+C399+C400+C401+C407+C408+C409+C413+C415+C416+C421+C425+C426+C427+C428+C433+C434+C435+C439+C440+C444+C448+C449+C451+C450+C456+C457+C458+C459+C463+C464+C465+C469+C470+C471+C472-C15-C26-C59-C73-C82-C89-C104-C119-C126-C144-C169-C182-C228-C255-C266-C276-C290-C314-C356-C362-C378-C385-C405-C423-C446-C467)/C473</f>
        <v>0.93827106291434337</v>
      </c>
    </row>
    <row r="474" spans="2:4" ht="15" thickBot="1" x14ac:dyDescent="0.35">
      <c r="B474" s="16" t="s">
        <v>96</v>
      </c>
      <c r="C474" s="29">
        <f>C9+C22+C32+C45+C53+C66+C80+C96+C111+C117+C133+C137+C151+C162+C176+C189+C195+C205+C216+C223+C235+C248+C262+C270+C283+C297+C307+C321+C329+C333+C343+C350+C354+C369+C376+C392+C403+C411+C418+C430+C437+C442+C453+C461</f>
        <v>15014</v>
      </c>
      <c r="D474" s="43"/>
    </row>
  </sheetData>
  <mergeCells count="4">
    <mergeCell ref="B6:B7"/>
    <mergeCell ref="C6:C7"/>
    <mergeCell ref="D6:D7"/>
    <mergeCell ref="D473:D4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6"/>
  <sheetViews>
    <sheetView zoomScaleNormal="100" workbookViewId="0">
      <selection activeCell="H15" sqref="H15"/>
    </sheetView>
  </sheetViews>
  <sheetFormatPr baseColWidth="10" defaultRowHeight="14.4" x14ac:dyDescent="0.3"/>
  <cols>
    <col min="2" max="2" width="38.109375" customWidth="1"/>
    <col min="3" max="3" width="21.44140625" bestFit="1" customWidth="1"/>
    <col min="4" max="4" width="20.44140625" style="18" customWidth="1"/>
    <col min="5" max="5" width="19.77734375" style="18" customWidth="1"/>
  </cols>
  <sheetData>
    <row r="1" spans="1:5" ht="15.6" x14ac:dyDescent="0.3">
      <c r="A1" s="4" t="s">
        <v>85</v>
      </c>
    </row>
    <row r="2" spans="1:5" x14ac:dyDescent="0.3">
      <c r="A2" s="5" t="s">
        <v>89</v>
      </c>
    </row>
    <row r="3" spans="1:5" x14ac:dyDescent="0.3">
      <c r="A3" s="6" t="s">
        <v>87</v>
      </c>
    </row>
    <row r="5" spans="1:5" ht="15" thickBot="1" x14ac:dyDescent="0.35"/>
    <row r="6" spans="1:5" x14ac:dyDescent="0.3">
      <c r="B6" s="50" t="s">
        <v>90</v>
      </c>
      <c r="C6" s="50" t="s">
        <v>91</v>
      </c>
      <c r="D6" s="52" t="s">
        <v>92</v>
      </c>
      <c r="E6" s="52" t="s">
        <v>100</v>
      </c>
    </row>
    <row r="7" spans="1:5" ht="15" thickBot="1" x14ac:dyDescent="0.35">
      <c r="B7" s="51"/>
      <c r="C7" s="51"/>
      <c r="D7" s="53"/>
      <c r="E7" s="53"/>
    </row>
    <row r="8" spans="1:5" ht="15" thickBot="1" x14ac:dyDescent="0.35">
      <c r="B8" s="7" t="s">
        <v>21</v>
      </c>
      <c r="C8" s="8">
        <v>237</v>
      </c>
      <c r="D8" s="19">
        <f>(C10+C16+C22)/C8</f>
        <v>0.87341772151898733</v>
      </c>
      <c r="E8" s="19">
        <v>0.87</v>
      </c>
    </row>
    <row r="9" spans="1:5" x14ac:dyDescent="0.3">
      <c r="B9" s="9" t="s">
        <v>44</v>
      </c>
      <c r="C9" s="10">
        <v>198</v>
      </c>
      <c r="D9" s="24">
        <f>C10/C9</f>
        <v>0.8737373737373737</v>
      </c>
      <c r="E9" s="24">
        <v>0.87</v>
      </c>
    </row>
    <row r="10" spans="1:5" x14ac:dyDescent="0.3">
      <c r="B10" s="22" t="s">
        <v>82</v>
      </c>
      <c r="C10" s="12">
        <v>173</v>
      </c>
      <c r="D10" s="20"/>
      <c r="E10" s="20"/>
    </row>
    <row r="11" spans="1:5" x14ac:dyDescent="0.3">
      <c r="B11" s="22" t="s">
        <v>0</v>
      </c>
      <c r="C11" s="12">
        <v>1</v>
      </c>
      <c r="D11" s="20"/>
      <c r="E11" s="20"/>
    </row>
    <row r="12" spans="1:5" x14ac:dyDescent="0.3">
      <c r="B12" s="23" t="s">
        <v>5</v>
      </c>
      <c r="C12" s="14">
        <v>1</v>
      </c>
      <c r="D12" s="20"/>
      <c r="E12" s="20"/>
    </row>
    <row r="13" spans="1:5" x14ac:dyDescent="0.3">
      <c r="B13" s="22" t="s">
        <v>6</v>
      </c>
      <c r="C13" s="12">
        <v>24</v>
      </c>
      <c r="D13" s="20"/>
      <c r="E13" s="20"/>
    </row>
    <row r="14" spans="1:5" x14ac:dyDescent="0.3">
      <c r="B14" s="23" t="s">
        <v>5</v>
      </c>
      <c r="C14" s="14">
        <v>24</v>
      </c>
      <c r="D14" s="20"/>
      <c r="E14" s="20"/>
    </row>
    <row r="15" spans="1:5" x14ac:dyDescent="0.3">
      <c r="B15" s="9" t="s">
        <v>47</v>
      </c>
      <c r="C15" s="10">
        <v>22</v>
      </c>
      <c r="D15" s="24">
        <f>C16/C15</f>
        <v>0.86363636363636365</v>
      </c>
      <c r="E15" s="24">
        <v>0.86</v>
      </c>
    </row>
    <row r="16" spans="1:5" x14ac:dyDescent="0.3">
      <c r="B16" s="22" t="s">
        <v>82</v>
      </c>
      <c r="C16" s="12">
        <v>19</v>
      </c>
      <c r="D16" s="20"/>
      <c r="E16" s="20"/>
    </row>
    <row r="17" spans="2:5" x14ac:dyDescent="0.3">
      <c r="B17" s="22" t="s">
        <v>0</v>
      </c>
      <c r="C17" s="12">
        <v>1</v>
      </c>
      <c r="D17" s="20"/>
      <c r="E17" s="20"/>
    </row>
    <row r="18" spans="2:5" x14ac:dyDescent="0.3">
      <c r="B18" s="23" t="s">
        <v>5</v>
      </c>
      <c r="C18" s="14">
        <v>1</v>
      </c>
      <c r="D18" s="20"/>
      <c r="E18" s="20"/>
    </row>
    <row r="19" spans="2:5" x14ac:dyDescent="0.3">
      <c r="B19" s="22" t="s">
        <v>6</v>
      </c>
      <c r="C19" s="12">
        <v>2</v>
      </c>
      <c r="D19" s="20"/>
      <c r="E19" s="20"/>
    </row>
    <row r="20" spans="2:5" x14ac:dyDescent="0.3">
      <c r="B20" s="23" t="s">
        <v>2</v>
      </c>
      <c r="C20" s="14">
        <v>2</v>
      </c>
      <c r="D20" s="20"/>
      <c r="E20" s="20"/>
    </row>
    <row r="21" spans="2:5" x14ac:dyDescent="0.3">
      <c r="B21" s="9" t="s">
        <v>60</v>
      </c>
      <c r="C21" s="10">
        <v>17</v>
      </c>
      <c r="D21" s="24">
        <f>C22/C21</f>
        <v>0.88235294117647056</v>
      </c>
      <c r="E21" s="24">
        <v>0.88</v>
      </c>
    </row>
    <row r="22" spans="2:5" x14ac:dyDescent="0.3">
      <c r="B22" s="22" t="s">
        <v>82</v>
      </c>
      <c r="C22" s="12">
        <v>15</v>
      </c>
      <c r="D22" s="20"/>
      <c r="E22" s="20"/>
    </row>
    <row r="23" spans="2:5" x14ac:dyDescent="0.3">
      <c r="B23" s="22" t="s">
        <v>6</v>
      </c>
      <c r="C23" s="12">
        <v>2</v>
      </c>
      <c r="D23" s="20"/>
      <c r="E23" s="20"/>
    </row>
    <row r="24" spans="2:5" ht="15" thickBot="1" x14ac:dyDescent="0.35">
      <c r="B24" s="23" t="s">
        <v>5</v>
      </c>
      <c r="C24" s="14">
        <v>2</v>
      </c>
      <c r="D24" s="20"/>
      <c r="E24" s="20"/>
    </row>
    <row r="25" spans="2:5" ht="15" thickBot="1" x14ac:dyDescent="0.35">
      <c r="B25" s="7" t="s">
        <v>14</v>
      </c>
      <c r="C25" s="8">
        <v>17</v>
      </c>
      <c r="D25" s="19">
        <v>0.41</v>
      </c>
      <c r="E25" s="19">
        <v>0.44</v>
      </c>
    </row>
    <row r="26" spans="2:5" x14ac:dyDescent="0.3">
      <c r="B26" s="9" t="s">
        <v>44</v>
      </c>
      <c r="C26" s="10">
        <v>17</v>
      </c>
      <c r="D26" s="24">
        <f>C27/C26</f>
        <v>0.41176470588235292</v>
      </c>
      <c r="E26" s="24">
        <f>(C27)/(C26-C29)</f>
        <v>0.4375</v>
      </c>
    </row>
    <row r="27" spans="2:5" x14ac:dyDescent="0.3">
      <c r="B27" s="22" t="s">
        <v>82</v>
      </c>
      <c r="C27" s="12">
        <v>7</v>
      </c>
      <c r="D27" s="20"/>
      <c r="E27" s="20"/>
    </row>
    <row r="28" spans="2:5" x14ac:dyDescent="0.3">
      <c r="B28" s="22" t="s">
        <v>6</v>
      </c>
      <c r="C28" s="12">
        <v>10</v>
      </c>
      <c r="D28" s="20"/>
      <c r="E28" s="20"/>
    </row>
    <row r="29" spans="2:5" x14ac:dyDescent="0.3">
      <c r="B29" s="23" t="s">
        <v>3</v>
      </c>
      <c r="C29" s="14">
        <v>1</v>
      </c>
      <c r="D29" s="20"/>
      <c r="E29" s="20"/>
    </row>
    <row r="30" spans="2:5" x14ac:dyDescent="0.3">
      <c r="B30" s="23" t="s">
        <v>5</v>
      </c>
      <c r="C30" s="14">
        <v>1</v>
      </c>
      <c r="D30" s="20"/>
      <c r="E30" s="20"/>
    </row>
    <row r="31" spans="2:5" x14ac:dyDescent="0.3">
      <c r="B31" s="23" t="s">
        <v>1</v>
      </c>
      <c r="C31" s="14">
        <v>6</v>
      </c>
      <c r="D31" s="20"/>
      <c r="E31" s="20"/>
    </row>
    <row r="32" spans="2:5" ht="15" thickBot="1" x14ac:dyDescent="0.35">
      <c r="B32" s="23" t="s">
        <v>2</v>
      </c>
      <c r="C32" s="14">
        <v>2</v>
      </c>
      <c r="D32" s="20"/>
      <c r="E32" s="20"/>
    </row>
    <row r="33" spans="2:5" ht="15" thickBot="1" x14ac:dyDescent="0.35">
      <c r="B33" s="7" t="s">
        <v>11</v>
      </c>
      <c r="C33" s="8">
        <v>38</v>
      </c>
      <c r="D33" s="19">
        <v>0.82</v>
      </c>
      <c r="E33" s="19">
        <v>0.86</v>
      </c>
    </row>
    <row r="34" spans="2:5" x14ac:dyDescent="0.3">
      <c r="B34" s="9" t="s">
        <v>44</v>
      </c>
      <c r="C34" s="10">
        <v>38</v>
      </c>
      <c r="D34" s="24">
        <f>C35/C34</f>
        <v>0.81578947368421051</v>
      </c>
      <c r="E34" s="24">
        <f>(C35)/(C34-C37)</f>
        <v>0.86111111111111116</v>
      </c>
    </row>
    <row r="35" spans="2:5" x14ac:dyDescent="0.3">
      <c r="B35" s="22" t="s">
        <v>82</v>
      </c>
      <c r="C35" s="12">
        <v>31</v>
      </c>
      <c r="D35" s="20"/>
      <c r="E35" s="20"/>
    </row>
    <row r="36" spans="2:5" x14ac:dyDescent="0.3">
      <c r="B36" s="22" t="s">
        <v>6</v>
      </c>
      <c r="C36" s="12">
        <v>7</v>
      </c>
      <c r="D36" s="20"/>
      <c r="E36" s="20"/>
    </row>
    <row r="37" spans="2:5" x14ac:dyDescent="0.3">
      <c r="B37" s="23" t="s">
        <v>3</v>
      </c>
      <c r="C37" s="14">
        <v>2</v>
      </c>
      <c r="D37" s="20"/>
      <c r="E37" s="20"/>
    </row>
    <row r="38" spans="2:5" x14ac:dyDescent="0.3">
      <c r="B38" s="23" t="s">
        <v>5</v>
      </c>
      <c r="C38" s="14">
        <v>1</v>
      </c>
      <c r="D38" s="20"/>
      <c r="E38" s="20"/>
    </row>
    <row r="39" spans="2:5" x14ac:dyDescent="0.3">
      <c r="B39" s="23" t="s">
        <v>1</v>
      </c>
      <c r="C39" s="14">
        <v>2</v>
      </c>
      <c r="D39" s="20"/>
      <c r="E39" s="20"/>
    </row>
    <row r="40" spans="2:5" ht="15" thickBot="1" x14ac:dyDescent="0.35">
      <c r="B40" s="23" t="s">
        <v>2</v>
      </c>
      <c r="C40" s="14">
        <v>2</v>
      </c>
      <c r="D40" s="20"/>
      <c r="E40" s="20"/>
    </row>
    <row r="41" spans="2:5" ht="15" thickBot="1" x14ac:dyDescent="0.35">
      <c r="B41" s="7" t="s">
        <v>9</v>
      </c>
      <c r="C41" s="8">
        <v>13</v>
      </c>
      <c r="D41" s="19">
        <v>0.54</v>
      </c>
      <c r="E41" s="19">
        <v>0.54</v>
      </c>
    </row>
    <row r="42" spans="2:5" x14ac:dyDescent="0.3">
      <c r="B42" s="9" t="s">
        <v>44</v>
      </c>
      <c r="C42" s="10">
        <v>13</v>
      </c>
      <c r="D42" s="24">
        <f>C43/C42</f>
        <v>0.53846153846153844</v>
      </c>
      <c r="E42" s="24">
        <v>0.54</v>
      </c>
    </row>
    <row r="43" spans="2:5" x14ac:dyDescent="0.3">
      <c r="B43" s="22" t="s">
        <v>82</v>
      </c>
      <c r="C43" s="12">
        <v>7</v>
      </c>
      <c r="D43" s="20"/>
      <c r="E43" s="20"/>
    </row>
    <row r="44" spans="2:5" x14ac:dyDescent="0.3">
      <c r="B44" s="22" t="s">
        <v>0</v>
      </c>
      <c r="C44" s="12">
        <v>1</v>
      </c>
      <c r="D44" s="20"/>
      <c r="E44" s="20"/>
    </row>
    <row r="45" spans="2:5" x14ac:dyDescent="0.3">
      <c r="B45" s="23" t="s">
        <v>5</v>
      </c>
      <c r="C45" s="14">
        <v>1</v>
      </c>
      <c r="D45" s="20"/>
      <c r="E45" s="20"/>
    </row>
    <row r="46" spans="2:5" x14ac:dyDescent="0.3">
      <c r="B46" s="22" t="s">
        <v>6</v>
      </c>
      <c r="C46" s="12">
        <v>5</v>
      </c>
      <c r="D46" s="20"/>
      <c r="E46" s="20"/>
    </row>
    <row r="47" spans="2:5" ht="15" thickBot="1" x14ac:dyDescent="0.35">
      <c r="B47" s="23" t="s">
        <v>5</v>
      </c>
      <c r="C47" s="14">
        <v>5</v>
      </c>
      <c r="D47" s="20"/>
      <c r="E47" s="20"/>
    </row>
    <row r="48" spans="2:5" ht="15" thickBot="1" x14ac:dyDescent="0.35">
      <c r="B48" s="7" t="s">
        <v>10</v>
      </c>
      <c r="C48" s="8">
        <v>27</v>
      </c>
      <c r="D48" s="19">
        <v>0.44</v>
      </c>
      <c r="E48" s="19">
        <v>0.86</v>
      </c>
    </row>
    <row r="49" spans="2:5" x14ac:dyDescent="0.3">
      <c r="B49" s="9" t="s">
        <v>44</v>
      </c>
      <c r="C49" s="10">
        <v>27</v>
      </c>
      <c r="D49" s="24">
        <f>C50/C49</f>
        <v>0.44444444444444442</v>
      </c>
      <c r="E49" s="24">
        <f>C50/(C49-C52)</f>
        <v>0.8571428571428571</v>
      </c>
    </row>
    <row r="50" spans="2:5" x14ac:dyDescent="0.3">
      <c r="B50" s="22" t="s">
        <v>82</v>
      </c>
      <c r="C50" s="12">
        <v>12</v>
      </c>
      <c r="D50" s="20"/>
      <c r="E50" s="20"/>
    </row>
    <row r="51" spans="2:5" x14ac:dyDescent="0.3">
      <c r="B51" s="22" t="s">
        <v>6</v>
      </c>
      <c r="C51" s="12">
        <v>15</v>
      </c>
      <c r="D51" s="20"/>
      <c r="E51" s="20"/>
    </row>
    <row r="52" spans="2:5" x14ac:dyDescent="0.3">
      <c r="B52" s="23" t="s">
        <v>3</v>
      </c>
      <c r="C52" s="14">
        <v>13</v>
      </c>
      <c r="D52" s="20"/>
      <c r="E52" s="20"/>
    </row>
    <row r="53" spans="2:5" ht="15" thickBot="1" x14ac:dyDescent="0.35">
      <c r="B53" s="23" t="s">
        <v>5</v>
      </c>
      <c r="C53" s="14">
        <v>2</v>
      </c>
      <c r="D53" s="20"/>
      <c r="E53" s="20"/>
    </row>
    <row r="54" spans="2:5" ht="15" thickBot="1" x14ac:dyDescent="0.35">
      <c r="B54" s="7" t="s">
        <v>8</v>
      </c>
      <c r="C54" s="8">
        <v>121</v>
      </c>
      <c r="D54" s="19">
        <f>(C56+C64+C70)/C54</f>
        <v>0.66115702479338845</v>
      </c>
      <c r="E54" s="19">
        <f>(C56+C64+C70)/(C54-C75)</f>
        <v>0.66666666666666663</v>
      </c>
    </row>
    <row r="55" spans="2:5" x14ac:dyDescent="0.3">
      <c r="B55" s="9" t="s">
        <v>44</v>
      </c>
      <c r="C55" s="10">
        <v>61</v>
      </c>
      <c r="D55" s="24">
        <f>C56/C55</f>
        <v>0.80327868852459017</v>
      </c>
      <c r="E55" s="24">
        <v>0.8</v>
      </c>
    </row>
    <row r="56" spans="2:5" x14ac:dyDescent="0.3">
      <c r="B56" s="22" t="s">
        <v>82</v>
      </c>
      <c r="C56" s="12">
        <v>49</v>
      </c>
      <c r="D56" s="20"/>
      <c r="E56" s="20"/>
    </row>
    <row r="57" spans="2:5" x14ac:dyDescent="0.3">
      <c r="B57" s="22" t="s">
        <v>0</v>
      </c>
      <c r="C57" s="12">
        <v>1</v>
      </c>
      <c r="D57" s="20"/>
      <c r="E57" s="20"/>
    </row>
    <row r="58" spans="2:5" x14ac:dyDescent="0.3">
      <c r="B58" s="23" t="s">
        <v>1</v>
      </c>
      <c r="C58" s="14">
        <v>1</v>
      </c>
      <c r="D58" s="20"/>
      <c r="E58" s="20"/>
    </row>
    <row r="59" spans="2:5" x14ac:dyDescent="0.3">
      <c r="B59" s="22" t="s">
        <v>6</v>
      </c>
      <c r="C59" s="12">
        <v>11</v>
      </c>
      <c r="D59" s="20"/>
      <c r="E59" s="20"/>
    </row>
    <row r="60" spans="2:5" x14ac:dyDescent="0.3">
      <c r="B60" s="23" t="s">
        <v>5</v>
      </c>
      <c r="C60" s="14">
        <v>6</v>
      </c>
      <c r="D60" s="20"/>
      <c r="E60" s="20"/>
    </row>
    <row r="61" spans="2:5" x14ac:dyDescent="0.3">
      <c r="B61" s="23" t="s">
        <v>1</v>
      </c>
      <c r="C61" s="14">
        <v>3</v>
      </c>
      <c r="D61" s="20"/>
      <c r="E61" s="20"/>
    </row>
    <row r="62" spans="2:5" x14ac:dyDescent="0.3">
      <c r="B62" s="23" t="s">
        <v>2</v>
      </c>
      <c r="C62" s="14">
        <v>2</v>
      </c>
      <c r="D62" s="20"/>
      <c r="E62" s="20"/>
    </row>
    <row r="63" spans="2:5" x14ac:dyDescent="0.3">
      <c r="B63" s="9" t="s">
        <v>47</v>
      </c>
      <c r="C63" s="10">
        <v>30</v>
      </c>
      <c r="D63" s="24">
        <f>C64/C63</f>
        <v>0.6</v>
      </c>
      <c r="E63" s="24">
        <v>0.6</v>
      </c>
    </row>
    <row r="64" spans="2:5" x14ac:dyDescent="0.3">
      <c r="B64" s="22" t="s">
        <v>82</v>
      </c>
      <c r="C64" s="12">
        <v>18</v>
      </c>
      <c r="D64" s="20"/>
      <c r="E64" s="20"/>
    </row>
    <row r="65" spans="2:5" x14ac:dyDescent="0.3">
      <c r="B65" s="22" t="s">
        <v>6</v>
      </c>
      <c r="C65" s="12">
        <v>12</v>
      </c>
      <c r="D65" s="20"/>
      <c r="E65" s="20"/>
    </row>
    <row r="66" spans="2:5" x14ac:dyDescent="0.3">
      <c r="B66" s="23" t="s">
        <v>5</v>
      </c>
      <c r="C66" s="14">
        <v>5</v>
      </c>
      <c r="D66" s="20"/>
      <c r="E66" s="20"/>
    </row>
    <row r="67" spans="2:5" x14ac:dyDescent="0.3">
      <c r="B67" s="23" t="s">
        <v>1</v>
      </c>
      <c r="C67" s="14">
        <v>5</v>
      </c>
      <c r="D67" s="20"/>
      <c r="E67" s="20"/>
    </row>
    <row r="68" spans="2:5" x14ac:dyDescent="0.3">
      <c r="B68" s="23" t="s">
        <v>2</v>
      </c>
      <c r="C68" s="14">
        <v>2</v>
      </c>
      <c r="D68" s="20"/>
      <c r="E68" s="20"/>
    </row>
    <row r="69" spans="2:5" x14ac:dyDescent="0.3">
      <c r="B69" s="9" t="s">
        <v>60</v>
      </c>
      <c r="C69" s="10">
        <v>30</v>
      </c>
      <c r="D69" s="24">
        <f>C70/C69</f>
        <v>0.43333333333333335</v>
      </c>
      <c r="E69" s="24">
        <f>C70/(C69-C75)</f>
        <v>0.44827586206896552</v>
      </c>
    </row>
    <row r="70" spans="2:5" x14ac:dyDescent="0.3">
      <c r="B70" s="22" t="s">
        <v>82</v>
      </c>
      <c r="C70" s="12">
        <v>13</v>
      </c>
      <c r="D70" s="20"/>
      <c r="E70" s="20"/>
    </row>
    <row r="71" spans="2:5" x14ac:dyDescent="0.3">
      <c r="B71" s="22" t="s">
        <v>0</v>
      </c>
      <c r="C71" s="12">
        <v>4</v>
      </c>
      <c r="D71" s="20"/>
      <c r="E71" s="20"/>
    </row>
    <row r="72" spans="2:5" x14ac:dyDescent="0.3">
      <c r="B72" s="23" t="s">
        <v>5</v>
      </c>
      <c r="C72" s="14">
        <v>3</v>
      </c>
      <c r="D72" s="20"/>
      <c r="E72" s="20"/>
    </row>
    <row r="73" spans="2:5" x14ac:dyDescent="0.3">
      <c r="B73" s="23" t="s">
        <v>2</v>
      </c>
      <c r="C73" s="14">
        <v>1</v>
      </c>
      <c r="D73" s="20"/>
      <c r="E73" s="20"/>
    </row>
    <row r="74" spans="2:5" x14ac:dyDescent="0.3">
      <c r="B74" s="22" t="s">
        <v>6</v>
      </c>
      <c r="C74" s="12">
        <v>13</v>
      </c>
      <c r="D74" s="20"/>
      <c r="E74" s="20"/>
    </row>
    <row r="75" spans="2:5" x14ac:dyDescent="0.3">
      <c r="B75" s="23" t="s">
        <v>3</v>
      </c>
      <c r="C75" s="14">
        <v>1</v>
      </c>
      <c r="D75" s="20"/>
      <c r="E75" s="20"/>
    </row>
    <row r="76" spans="2:5" x14ac:dyDescent="0.3">
      <c r="B76" s="23" t="s">
        <v>5</v>
      </c>
      <c r="C76" s="14">
        <v>8</v>
      </c>
      <c r="D76" s="20"/>
      <c r="E76" s="20"/>
    </row>
    <row r="77" spans="2:5" ht="15" thickBot="1" x14ac:dyDescent="0.35">
      <c r="B77" s="23" t="s">
        <v>1</v>
      </c>
      <c r="C77" s="14">
        <v>4</v>
      </c>
      <c r="D77" s="20"/>
      <c r="E77" s="20"/>
    </row>
    <row r="78" spans="2:5" ht="15" thickBot="1" x14ac:dyDescent="0.35">
      <c r="B78" s="7" t="s">
        <v>15</v>
      </c>
      <c r="C78" s="8">
        <v>1128</v>
      </c>
      <c r="D78" s="19">
        <f>(C80+C86+C98+C106+C112)/C78</f>
        <v>0.76507092198581561</v>
      </c>
      <c r="E78" s="19">
        <f>(C80+C86+C98+C106+C112)/(C78-C82-C92-C93-C100-C101-C108-C114-C115)</f>
        <v>0.84857423795476894</v>
      </c>
    </row>
    <row r="79" spans="2:5" x14ac:dyDescent="0.3">
      <c r="B79" s="9" t="s">
        <v>42</v>
      </c>
      <c r="C79" s="10">
        <v>27</v>
      </c>
      <c r="D79" s="24">
        <f>C80/C79</f>
        <v>0.70370370370370372</v>
      </c>
      <c r="E79" s="24">
        <f>C80/(C79-C82)</f>
        <v>0.73076923076923073</v>
      </c>
    </row>
    <row r="80" spans="2:5" x14ac:dyDescent="0.3">
      <c r="B80" s="22" t="s">
        <v>82</v>
      </c>
      <c r="C80" s="12">
        <v>19</v>
      </c>
      <c r="D80" s="20"/>
      <c r="E80" s="20"/>
    </row>
    <row r="81" spans="2:5" x14ac:dyDescent="0.3">
      <c r="B81" s="22" t="s">
        <v>6</v>
      </c>
      <c r="C81" s="12">
        <v>8</v>
      </c>
      <c r="D81" s="20"/>
      <c r="E81" s="20"/>
    </row>
    <row r="82" spans="2:5" x14ac:dyDescent="0.3">
      <c r="B82" s="23" t="s">
        <v>3</v>
      </c>
      <c r="C82" s="14">
        <v>1</v>
      </c>
      <c r="D82" s="20"/>
      <c r="E82" s="20"/>
    </row>
    <row r="83" spans="2:5" x14ac:dyDescent="0.3">
      <c r="B83" s="23" t="s">
        <v>1</v>
      </c>
      <c r="C83" s="14">
        <v>5</v>
      </c>
      <c r="D83" s="20"/>
      <c r="E83" s="20"/>
    </row>
    <row r="84" spans="2:5" x14ac:dyDescent="0.3">
      <c r="B84" s="23" t="s">
        <v>2</v>
      </c>
      <c r="C84" s="14">
        <v>2</v>
      </c>
      <c r="D84" s="20"/>
      <c r="E84" s="20"/>
    </row>
    <row r="85" spans="2:5" x14ac:dyDescent="0.3">
      <c r="B85" s="9" t="s">
        <v>44</v>
      </c>
      <c r="C85" s="10">
        <v>967</v>
      </c>
      <c r="D85" s="24">
        <f>C86/C85</f>
        <v>0.77042399172699072</v>
      </c>
      <c r="E85" s="24">
        <f>C86/(C85-C92-C93)</f>
        <v>0.86127167630057799</v>
      </c>
    </row>
    <row r="86" spans="2:5" x14ac:dyDescent="0.3">
      <c r="B86" s="22" t="s">
        <v>82</v>
      </c>
      <c r="C86" s="12">
        <v>745</v>
      </c>
      <c r="D86" s="20"/>
      <c r="E86" s="20"/>
    </row>
    <row r="87" spans="2:5" x14ac:dyDescent="0.3">
      <c r="B87" s="22" t="s">
        <v>0</v>
      </c>
      <c r="C87" s="12">
        <v>4</v>
      </c>
      <c r="D87" s="20"/>
      <c r="E87" s="20"/>
    </row>
    <row r="88" spans="2:5" x14ac:dyDescent="0.3">
      <c r="B88" s="23" t="s">
        <v>5</v>
      </c>
      <c r="C88" s="14">
        <v>2</v>
      </c>
      <c r="D88" s="20"/>
      <c r="E88" s="20"/>
    </row>
    <row r="89" spans="2:5" x14ac:dyDescent="0.3">
      <c r="B89" s="23" t="s">
        <v>1</v>
      </c>
      <c r="C89" s="14">
        <v>1</v>
      </c>
      <c r="D89" s="20"/>
      <c r="E89" s="20"/>
    </row>
    <row r="90" spans="2:5" x14ac:dyDescent="0.3">
      <c r="B90" s="23" t="s">
        <v>2</v>
      </c>
      <c r="C90" s="14">
        <v>1</v>
      </c>
      <c r="D90" s="20"/>
      <c r="E90" s="20"/>
    </row>
    <row r="91" spans="2:5" x14ac:dyDescent="0.3">
      <c r="B91" s="22" t="s">
        <v>6</v>
      </c>
      <c r="C91" s="12">
        <v>218</v>
      </c>
      <c r="D91" s="20"/>
      <c r="E91" s="20"/>
    </row>
    <row r="92" spans="2:5" x14ac:dyDescent="0.3">
      <c r="B92" s="23" t="s">
        <v>4</v>
      </c>
      <c r="C92" s="14">
        <v>65</v>
      </c>
      <c r="D92" s="20"/>
      <c r="E92" s="20"/>
    </row>
    <row r="93" spans="2:5" x14ac:dyDescent="0.3">
      <c r="B93" s="23" t="s">
        <v>3</v>
      </c>
      <c r="C93" s="14">
        <v>37</v>
      </c>
      <c r="D93" s="20"/>
      <c r="E93" s="20"/>
    </row>
    <row r="94" spans="2:5" x14ac:dyDescent="0.3">
      <c r="B94" s="23" t="s">
        <v>5</v>
      </c>
      <c r="C94" s="14">
        <v>60</v>
      </c>
      <c r="D94" s="20"/>
      <c r="E94" s="20"/>
    </row>
    <row r="95" spans="2:5" x14ac:dyDescent="0.3">
      <c r="B95" s="23" t="s">
        <v>1</v>
      </c>
      <c r="C95" s="14">
        <v>30</v>
      </c>
      <c r="D95" s="20"/>
      <c r="E95" s="20"/>
    </row>
    <row r="96" spans="2:5" x14ac:dyDescent="0.3">
      <c r="B96" s="23" t="s">
        <v>2</v>
      </c>
      <c r="C96" s="14">
        <v>26</v>
      </c>
      <c r="D96" s="20"/>
      <c r="E96" s="20"/>
    </row>
    <row r="97" spans="2:5" x14ac:dyDescent="0.3">
      <c r="B97" s="9" t="s">
        <v>47</v>
      </c>
      <c r="C97" s="10">
        <v>52</v>
      </c>
      <c r="D97" s="24">
        <f>C98/C97</f>
        <v>0.67307692307692313</v>
      </c>
      <c r="E97" s="24">
        <f>C98/(C97-C100-C101)</f>
        <v>0.74468085106382975</v>
      </c>
    </row>
    <row r="98" spans="2:5" x14ac:dyDescent="0.3">
      <c r="B98" s="22" t="s">
        <v>82</v>
      </c>
      <c r="C98" s="12">
        <v>35</v>
      </c>
      <c r="D98" s="20"/>
      <c r="E98" s="20"/>
    </row>
    <row r="99" spans="2:5" x14ac:dyDescent="0.3">
      <c r="B99" s="22" t="s">
        <v>6</v>
      </c>
      <c r="C99" s="12">
        <v>17</v>
      </c>
      <c r="D99" s="20"/>
      <c r="E99" s="20"/>
    </row>
    <row r="100" spans="2:5" x14ac:dyDescent="0.3">
      <c r="B100" s="23" t="s">
        <v>4</v>
      </c>
      <c r="C100" s="14">
        <v>2</v>
      </c>
      <c r="D100" s="20"/>
      <c r="E100" s="20"/>
    </row>
    <row r="101" spans="2:5" x14ac:dyDescent="0.3">
      <c r="B101" s="23" t="s">
        <v>3</v>
      </c>
      <c r="C101" s="14">
        <v>3</v>
      </c>
      <c r="D101" s="20"/>
      <c r="E101" s="20"/>
    </row>
    <row r="102" spans="2:5" x14ac:dyDescent="0.3">
      <c r="B102" s="23" t="s">
        <v>5</v>
      </c>
      <c r="C102" s="14">
        <v>9</v>
      </c>
      <c r="D102" s="20"/>
      <c r="E102" s="20"/>
    </row>
    <row r="103" spans="2:5" x14ac:dyDescent="0.3">
      <c r="B103" s="23" t="s">
        <v>1</v>
      </c>
      <c r="C103" s="14">
        <v>1</v>
      </c>
      <c r="D103" s="20"/>
      <c r="E103" s="20"/>
    </row>
    <row r="104" spans="2:5" x14ac:dyDescent="0.3">
      <c r="B104" s="23" t="s">
        <v>2</v>
      </c>
      <c r="C104" s="14">
        <v>2</v>
      </c>
      <c r="D104" s="20"/>
      <c r="E104" s="20"/>
    </row>
    <row r="105" spans="2:5" x14ac:dyDescent="0.3">
      <c r="B105" s="9" t="s">
        <v>48</v>
      </c>
      <c r="C105" s="10">
        <v>27</v>
      </c>
      <c r="D105" s="24">
        <f>C106/C105</f>
        <v>0.66666666666666663</v>
      </c>
      <c r="E105" s="24">
        <f>C106/(C105-C108)</f>
        <v>0.69230769230769229</v>
      </c>
    </row>
    <row r="106" spans="2:5" x14ac:dyDescent="0.3">
      <c r="B106" s="22" t="s">
        <v>82</v>
      </c>
      <c r="C106" s="12">
        <v>18</v>
      </c>
      <c r="D106" s="20"/>
      <c r="E106" s="20"/>
    </row>
    <row r="107" spans="2:5" x14ac:dyDescent="0.3">
      <c r="B107" s="22" t="s">
        <v>6</v>
      </c>
      <c r="C107" s="12">
        <v>9</v>
      </c>
      <c r="D107" s="20"/>
      <c r="E107" s="20"/>
    </row>
    <row r="108" spans="2:5" x14ac:dyDescent="0.3">
      <c r="B108" s="23" t="s">
        <v>3</v>
      </c>
      <c r="C108" s="14">
        <v>1</v>
      </c>
      <c r="D108" s="20"/>
      <c r="E108" s="20"/>
    </row>
    <row r="109" spans="2:5" x14ac:dyDescent="0.3">
      <c r="B109" s="23" t="s">
        <v>5</v>
      </c>
      <c r="C109" s="14">
        <v>2</v>
      </c>
      <c r="D109" s="20"/>
      <c r="E109" s="20"/>
    </row>
    <row r="110" spans="2:5" x14ac:dyDescent="0.3">
      <c r="B110" s="23" t="s">
        <v>1</v>
      </c>
      <c r="C110" s="14">
        <v>6</v>
      </c>
      <c r="D110" s="20"/>
      <c r="E110" s="20"/>
    </row>
    <row r="111" spans="2:5" x14ac:dyDescent="0.3">
      <c r="B111" s="9" t="s">
        <v>60</v>
      </c>
      <c r="C111" s="10">
        <v>55</v>
      </c>
      <c r="D111" s="24">
        <f>C112/C111</f>
        <v>0.83636363636363631</v>
      </c>
      <c r="E111" s="24">
        <f>C112/(C111-C114-C115)</f>
        <v>0.86792452830188682</v>
      </c>
    </row>
    <row r="112" spans="2:5" x14ac:dyDescent="0.3">
      <c r="B112" s="22" t="s">
        <v>82</v>
      </c>
      <c r="C112" s="12">
        <v>46</v>
      </c>
      <c r="D112" s="20"/>
      <c r="E112" s="20"/>
    </row>
    <row r="113" spans="2:5" x14ac:dyDescent="0.3">
      <c r="B113" s="22" t="s">
        <v>6</v>
      </c>
      <c r="C113" s="12">
        <v>9</v>
      </c>
      <c r="D113" s="20"/>
      <c r="E113" s="20"/>
    </row>
    <row r="114" spans="2:5" x14ac:dyDescent="0.3">
      <c r="B114" s="23" t="s">
        <v>4</v>
      </c>
      <c r="C114" s="14">
        <v>1</v>
      </c>
      <c r="D114" s="20"/>
      <c r="E114" s="20"/>
    </row>
    <row r="115" spans="2:5" x14ac:dyDescent="0.3">
      <c r="B115" s="23" t="s">
        <v>3</v>
      </c>
      <c r="C115" s="14">
        <v>1</v>
      </c>
      <c r="D115" s="20"/>
      <c r="E115" s="20"/>
    </row>
    <row r="116" spans="2:5" x14ac:dyDescent="0.3">
      <c r="B116" s="23" t="s">
        <v>5</v>
      </c>
      <c r="C116" s="14">
        <v>6</v>
      </c>
      <c r="D116" s="20"/>
      <c r="E116" s="20"/>
    </row>
    <row r="117" spans="2:5" ht="15" thickBot="1" x14ac:dyDescent="0.35">
      <c r="B117" s="23" t="s">
        <v>1</v>
      </c>
      <c r="C117" s="14">
        <v>1</v>
      </c>
      <c r="D117" s="20"/>
      <c r="E117" s="20"/>
    </row>
    <row r="118" spans="2:5" ht="15" thickBot="1" x14ac:dyDescent="0.35">
      <c r="B118" s="7" t="s">
        <v>35</v>
      </c>
      <c r="C118" s="8">
        <v>26</v>
      </c>
      <c r="D118" s="19">
        <v>0.73</v>
      </c>
      <c r="E118" s="19">
        <v>0.73</v>
      </c>
    </row>
    <row r="119" spans="2:5" x14ac:dyDescent="0.3">
      <c r="B119" s="9" t="s">
        <v>44</v>
      </c>
      <c r="C119" s="10">
        <v>26</v>
      </c>
      <c r="D119" s="24">
        <f>C120/C119</f>
        <v>0.73076923076923073</v>
      </c>
      <c r="E119" s="24">
        <v>0.73</v>
      </c>
    </row>
    <row r="120" spans="2:5" x14ac:dyDescent="0.3">
      <c r="B120" s="22" t="s">
        <v>82</v>
      </c>
      <c r="C120" s="12">
        <v>19</v>
      </c>
      <c r="D120" s="20"/>
      <c r="E120" s="20"/>
    </row>
    <row r="121" spans="2:5" x14ac:dyDescent="0.3">
      <c r="B121" s="22" t="s">
        <v>6</v>
      </c>
      <c r="C121" s="12">
        <v>7</v>
      </c>
      <c r="D121" s="20"/>
      <c r="E121" s="20"/>
    </row>
    <row r="122" spans="2:5" ht="15" thickBot="1" x14ac:dyDescent="0.35">
      <c r="B122" s="23" t="s">
        <v>5</v>
      </c>
      <c r="C122" s="14">
        <v>7</v>
      </c>
      <c r="D122" s="20"/>
      <c r="E122" s="20"/>
    </row>
    <row r="123" spans="2:5" ht="15" thickBot="1" x14ac:dyDescent="0.35">
      <c r="B123" s="7" t="s">
        <v>16</v>
      </c>
      <c r="C123" s="8">
        <v>102</v>
      </c>
      <c r="D123" s="19">
        <f>(C125+C133+C141)/C123</f>
        <v>0.80392156862745101</v>
      </c>
      <c r="E123" s="19">
        <f>(C125+C133+C141)/(C123-C129)</f>
        <v>0.81188118811881194</v>
      </c>
    </row>
    <row r="124" spans="2:5" x14ac:dyDescent="0.3">
      <c r="B124" s="9" t="s">
        <v>44</v>
      </c>
      <c r="C124" s="10">
        <v>25</v>
      </c>
      <c r="D124" s="24">
        <f>C125/C124</f>
        <v>0.68</v>
      </c>
      <c r="E124" s="24">
        <f>C125/(C124-C129)</f>
        <v>0.70833333333333337</v>
      </c>
    </row>
    <row r="125" spans="2:5" x14ac:dyDescent="0.3">
      <c r="B125" s="22" t="s">
        <v>82</v>
      </c>
      <c r="C125" s="12">
        <v>17</v>
      </c>
      <c r="D125" s="20"/>
      <c r="E125" s="20"/>
    </row>
    <row r="126" spans="2:5" x14ac:dyDescent="0.3">
      <c r="B126" s="22" t="s">
        <v>0</v>
      </c>
      <c r="C126" s="12">
        <v>2</v>
      </c>
      <c r="D126" s="20"/>
      <c r="E126" s="20"/>
    </row>
    <row r="127" spans="2:5" x14ac:dyDescent="0.3">
      <c r="B127" s="23" t="s">
        <v>5</v>
      </c>
      <c r="C127" s="14">
        <v>2</v>
      </c>
      <c r="D127" s="20"/>
      <c r="E127" s="20"/>
    </row>
    <row r="128" spans="2:5" x14ac:dyDescent="0.3">
      <c r="B128" s="22" t="s">
        <v>6</v>
      </c>
      <c r="C128" s="12">
        <v>6</v>
      </c>
      <c r="D128" s="20"/>
      <c r="E128" s="20"/>
    </row>
    <row r="129" spans="2:5" x14ac:dyDescent="0.3">
      <c r="B129" s="23" t="s">
        <v>3</v>
      </c>
      <c r="C129" s="14">
        <v>1</v>
      </c>
      <c r="D129" s="20"/>
      <c r="E129" s="20"/>
    </row>
    <row r="130" spans="2:5" x14ac:dyDescent="0.3">
      <c r="B130" s="23" t="s">
        <v>5</v>
      </c>
      <c r="C130" s="14">
        <v>4</v>
      </c>
      <c r="D130" s="20"/>
      <c r="E130" s="20"/>
    </row>
    <row r="131" spans="2:5" x14ac:dyDescent="0.3">
      <c r="B131" s="23" t="s">
        <v>1</v>
      </c>
      <c r="C131" s="14">
        <v>1</v>
      </c>
      <c r="D131" s="20"/>
      <c r="E131" s="20"/>
    </row>
    <row r="132" spans="2:5" x14ac:dyDescent="0.3">
      <c r="B132" s="9" t="s">
        <v>48</v>
      </c>
      <c r="C132" s="10">
        <v>47</v>
      </c>
      <c r="D132" s="24">
        <f>C133/C132</f>
        <v>0.85106382978723405</v>
      </c>
      <c r="E132" s="24">
        <v>0.85</v>
      </c>
    </row>
    <row r="133" spans="2:5" x14ac:dyDescent="0.3">
      <c r="B133" s="22" t="s">
        <v>82</v>
      </c>
      <c r="C133" s="12">
        <v>40</v>
      </c>
      <c r="D133" s="20"/>
      <c r="E133" s="20"/>
    </row>
    <row r="134" spans="2:5" x14ac:dyDescent="0.3">
      <c r="B134" s="22" t="s">
        <v>0</v>
      </c>
      <c r="C134" s="12">
        <v>3</v>
      </c>
      <c r="D134" s="20"/>
      <c r="E134" s="20"/>
    </row>
    <row r="135" spans="2:5" x14ac:dyDescent="0.3">
      <c r="B135" s="23" t="s">
        <v>5</v>
      </c>
      <c r="C135" s="14">
        <v>3</v>
      </c>
      <c r="D135" s="20"/>
      <c r="E135" s="20"/>
    </row>
    <row r="136" spans="2:5" x14ac:dyDescent="0.3">
      <c r="B136" s="22" t="s">
        <v>6</v>
      </c>
      <c r="C136" s="12">
        <v>4</v>
      </c>
      <c r="D136" s="20"/>
      <c r="E136" s="20"/>
    </row>
    <row r="137" spans="2:5" x14ac:dyDescent="0.3">
      <c r="B137" s="23" t="s">
        <v>5</v>
      </c>
      <c r="C137" s="14">
        <v>2</v>
      </c>
      <c r="D137" s="20"/>
      <c r="E137" s="20"/>
    </row>
    <row r="138" spans="2:5" x14ac:dyDescent="0.3">
      <c r="B138" s="23" t="s">
        <v>1</v>
      </c>
      <c r="C138" s="14">
        <v>1</v>
      </c>
      <c r="D138" s="20"/>
      <c r="E138" s="20"/>
    </row>
    <row r="139" spans="2:5" x14ac:dyDescent="0.3">
      <c r="B139" s="23" t="s">
        <v>2</v>
      </c>
      <c r="C139" s="14">
        <v>1</v>
      </c>
      <c r="D139" s="20"/>
      <c r="E139" s="20"/>
    </row>
    <row r="140" spans="2:5" x14ac:dyDescent="0.3">
      <c r="B140" s="9" t="s">
        <v>67</v>
      </c>
      <c r="C140" s="10">
        <v>30</v>
      </c>
      <c r="D140" s="24">
        <f>C141/C140</f>
        <v>0.83333333333333337</v>
      </c>
      <c r="E140" s="24">
        <v>0.83</v>
      </c>
    </row>
    <row r="141" spans="2:5" x14ac:dyDescent="0.3">
      <c r="B141" s="22" t="s">
        <v>82</v>
      </c>
      <c r="C141" s="12">
        <v>25</v>
      </c>
      <c r="D141" s="20"/>
      <c r="E141" s="20"/>
    </row>
    <row r="142" spans="2:5" x14ac:dyDescent="0.3">
      <c r="B142" s="22" t="s">
        <v>0</v>
      </c>
      <c r="C142" s="12">
        <v>3</v>
      </c>
      <c r="D142" s="20"/>
      <c r="E142" s="20"/>
    </row>
    <row r="143" spans="2:5" x14ac:dyDescent="0.3">
      <c r="B143" s="23" t="s">
        <v>5</v>
      </c>
      <c r="C143" s="14">
        <v>3</v>
      </c>
      <c r="D143" s="20"/>
      <c r="E143" s="20"/>
    </row>
    <row r="144" spans="2:5" x14ac:dyDescent="0.3">
      <c r="B144" s="22" t="s">
        <v>6</v>
      </c>
      <c r="C144" s="12">
        <v>2</v>
      </c>
      <c r="D144" s="20"/>
      <c r="E144" s="20"/>
    </row>
    <row r="145" spans="2:5" x14ac:dyDescent="0.3">
      <c r="B145" s="23" t="s">
        <v>1</v>
      </c>
      <c r="C145" s="14">
        <v>1</v>
      </c>
      <c r="D145" s="20"/>
      <c r="E145" s="20"/>
    </row>
    <row r="146" spans="2:5" ht="15" thickBot="1" x14ac:dyDescent="0.35">
      <c r="B146" s="23" t="s">
        <v>2</v>
      </c>
      <c r="C146" s="14">
        <v>1</v>
      </c>
      <c r="D146" s="20"/>
      <c r="E146" s="20"/>
    </row>
    <row r="147" spans="2:5" ht="15" thickBot="1" x14ac:dyDescent="0.35">
      <c r="B147" s="7" t="s">
        <v>30</v>
      </c>
      <c r="C147" s="8">
        <v>737</v>
      </c>
      <c r="D147" s="19">
        <f>(C149+C153+C163+C168+C172+C178+C183+C193)/C147</f>
        <v>0.86567164179104472</v>
      </c>
      <c r="E147" s="19">
        <f>(C149+C153+C163+C168+C172+C178+C183+C193)/(C147-C158-C159-C165-C174-C185-C188-C189)</f>
        <v>0.87517146776406041</v>
      </c>
    </row>
    <row r="148" spans="2:5" x14ac:dyDescent="0.3">
      <c r="B148" s="9" t="s">
        <v>42</v>
      </c>
      <c r="C148" s="10">
        <v>30</v>
      </c>
      <c r="D148" s="24">
        <f>C149/C148</f>
        <v>0.93333333333333335</v>
      </c>
      <c r="E148" s="24">
        <v>0.93</v>
      </c>
    </row>
    <row r="149" spans="2:5" x14ac:dyDescent="0.3">
      <c r="B149" s="22" t="s">
        <v>82</v>
      </c>
      <c r="C149" s="12">
        <v>28</v>
      </c>
      <c r="D149" s="20"/>
      <c r="E149" s="20"/>
    </row>
    <row r="150" spans="2:5" x14ac:dyDescent="0.3">
      <c r="B150" s="22" t="s">
        <v>6</v>
      </c>
      <c r="C150" s="12">
        <v>2</v>
      </c>
      <c r="D150" s="20"/>
      <c r="E150" s="20"/>
    </row>
    <row r="151" spans="2:5" x14ac:dyDescent="0.3">
      <c r="B151" s="23" t="s">
        <v>1</v>
      </c>
      <c r="C151" s="14">
        <v>2</v>
      </c>
      <c r="D151" s="20"/>
      <c r="E151" s="20"/>
    </row>
    <row r="152" spans="2:5" x14ac:dyDescent="0.3">
      <c r="B152" s="9" t="s">
        <v>44</v>
      </c>
      <c r="C152" s="10">
        <v>330</v>
      </c>
      <c r="D152" s="24">
        <f>C153/C152</f>
        <v>0.83030303030303032</v>
      </c>
      <c r="E152" s="24">
        <f>C153/(C152-C158-C159)</f>
        <v>0.8379204892966361</v>
      </c>
    </row>
    <row r="153" spans="2:5" x14ac:dyDescent="0.3">
      <c r="B153" s="22" t="s">
        <v>82</v>
      </c>
      <c r="C153" s="12">
        <v>274</v>
      </c>
      <c r="D153" s="20"/>
      <c r="E153" s="20"/>
    </row>
    <row r="154" spans="2:5" x14ac:dyDescent="0.3">
      <c r="B154" s="22" t="s">
        <v>0</v>
      </c>
      <c r="C154" s="12">
        <v>15</v>
      </c>
      <c r="D154" s="20"/>
      <c r="E154" s="20"/>
    </row>
    <row r="155" spans="2:5" x14ac:dyDescent="0.3">
      <c r="B155" s="23" t="s">
        <v>5</v>
      </c>
      <c r="C155" s="14">
        <v>13</v>
      </c>
      <c r="D155" s="20"/>
      <c r="E155" s="20"/>
    </row>
    <row r="156" spans="2:5" x14ac:dyDescent="0.3">
      <c r="B156" s="23" t="s">
        <v>1</v>
      </c>
      <c r="C156" s="14">
        <v>2</v>
      </c>
      <c r="D156" s="20"/>
      <c r="E156" s="20"/>
    </row>
    <row r="157" spans="2:5" x14ac:dyDescent="0.3">
      <c r="B157" s="22" t="s">
        <v>6</v>
      </c>
      <c r="C157" s="12">
        <v>41</v>
      </c>
      <c r="D157" s="20"/>
      <c r="E157" s="20"/>
    </row>
    <row r="158" spans="2:5" x14ac:dyDescent="0.3">
      <c r="B158" s="23" t="s">
        <v>4</v>
      </c>
      <c r="C158" s="14">
        <v>2</v>
      </c>
      <c r="D158" s="20"/>
      <c r="E158" s="20"/>
    </row>
    <row r="159" spans="2:5" x14ac:dyDescent="0.3">
      <c r="B159" s="23" t="s">
        <v>3</v>
      </c>
      <c r="C159" s="14">
        <v>1</v>
      </c>
      <c r="D159" s="20"/>
      <c r="E159" s="20"/>
    </row>
    <row r="160" spans="2:5" x14ac:dyDescent="0.3">
      <c r="B160" s="23" t="s">
        <v>5</v>
      </c>
      <c r="C160" s="14">
        <v>19</v>
      </c>
      <c r="D160" s="20"/>
      <c r="E160" s="20"/>
    </row>
    <row r="161" spans="2:5" x14ac:dyDescent="0.3">
      <c r="B161" s="23" t="s">
        <v>1</v>
      </c>
      <c r="C161" s="14">
        <v>19</v>
      </c>
      <c r="D161" s="20"/>
      <c r="E161" s="20"/>
    </row>
    <row r="162" spans="2:5" x14ac:dyDescent="0.3">
      <c r="B162" s="9" t="s">
        <v>43</v>
      </c>
      <c r="C162" s="10">
        <v>17</v>
      </c>
      <c r="D162" s="24">
        <f>C163/C162</f>
        <v>0.88235294117647056</v>
      </c>
      <c r="E162" s="24">
        <f>C163/(C162-C165)</f>
        <v>0.9375</v>
      </c>
    </row>
    <row r="163" spans="2:5" x14ac:dyDescent="0.3">
      <c r="B163" s="22" t="s">
        <v>82</v>
      </c>
      <c r="C163" s="12">
        <v>15</v>
      </c>
      <c r="D163" s="20"/>
      <c r="E163" s="20"/>
    </row>
    <row r="164" spans="2:5" x14ac:dyDescent="0.3">
      <c r="B164" s="22" t="s">
        <v>6</v>
      </c>
      <c r="C164" s="12">
        <v>2</v>
      </c>
      <c r="D164" s="20"/>
      <c r="E164" s="20"/>
    </row>
    <row r="165" spans="2:5" x14ac:dyDescent="0.3">
      <c r="B165" s="23" t="s">
        <v>3</v>
      </c>
      <c r="C165" s="14">
        <v>1</v>
      </c>
      <c r="D165" s="20"/>
      <c r="E165" s="20"/>
    </row>
    <row r="166" spans="2:5" x14ac:dyDescent="0.3">
      <c r="B166" s="23" t="s">
        <v>5</v>
      </c>
      <c r="C166" s="14">
        <v>1</v>
      </c>
      <c r="D166" s="20"/>
      <c r="E166" s="20"/>
    </row>
    <row r="167" spans="2:5" x14ac:dyDescent="0.3">
      <c r="B167" s="9" t="s">
        <v>47</v>
      </c>
      <c r="C167" s="10">
        <v>120</v>
      </c>
      <c r="D167" s="24">
        <f>C168/C167</f>
        <v>0.95</v>
      </c>
      <c r="E167" s="24">
        <v>0.95</v>
      </c>
    </row>
    <row r="168" spans="2:5" x14ac:dyDescent="0.3">
      <c r="B168" s="22" t="s">
        <v>82</v>
      </c>
      <c r="C168" s="12">
        <v>114</v>
      </c>
      <c r="D168" s="20"/>
      <c r="E168" s="20"/>
    </row>
    <row r="169" spans="2:5" x14ac:dyDescent="0.3">
      <c r="B169" s="22" t="s">
        <v>6</v>
      </c>
      <c r="C169" s="12">
        <v>6</v>
      </c>
      <c r="D169" s="20"/>
      <c r="E169" s="20"/>
    </row>
    <row r="170" spans="2:5" x14ac:dyDescent="0.3">
      <c r="B170" s="23" t="s">
        <v>5</v>
      </c>
      <c r="C170" s="14">
        <v>6</v>
      </c>
      <c r="D170" s="20"/>
      <c r="E170" s="20"/>
    </row>
    <row r="171" spans="2:5" x14ac:dyDescent="0.3">
      <c r="B171" s="9" t="s">
        <v>48</v>
      </c>
      <c r="C171" s="10">
        <v>30</v>
      </c>
      <c r="D171" s="24">
        <f>C172/C171</f>
        <v>0.8666666666666667</v>
      </c>
      <c r="E171" s="24">
        <f>C172/(C171-C174)</f>
        <v>0.89655172413793105</v>
      </c>
    </row>
    <row r="172" spans="2:5" x14ac:dyDescent="0.3">
      <c r="B172" s="22" t="s">
        <v>82</v>
      </c>
      <c r="C172" s="12">
        <v>26</v>
      </c>
      <c r="D172" s="20"/>
      <c r="E172" s="20"/>
    </row>
    <row r="173" spans="2:5" x14ac:dyDescent="0.3">
      <c r="B173" s="22" t="s">
        <v>6</v>
      </c>
      <c r="C173" s="12">
        <v>4</v>
      </c>
      <c r="D173" s="20"/>
      <c r="E173" s="20"/>
    </row>
    <row r="174" spans="2:5" x14ac:dyDescent="0.3">
      <c r="B174" s="23" t="s">
        <v>4</v>
      </c>
      <c r="C174" s="14">
        <v>1</v>
      </c>
      <c r="D174" s="20"/>
      <c r="E174" s="20"/>
    </row>
    <row r="175" spans="2:5" x14ac:dyDescent="0.3">
      <c r="B175" s="23" t="s">
        <v>5</v>
      </c>
      <c r="C175" s="14">
        <v>2</v>
      </c>
      <c r="D175" s="20"/>
      <c r="E175" s="20"/>
    </row>
    <row r="176" spans="2:5" x14ac:dyDescent="0.3">
      <c r="B176" s="23" t="s">
        <v>1</v>
      </c>
      <c r="C176" s="14">
        <v>1</v>
      </c>
      <c r="D176" s="20"/>
      <c r="E176" s="20"/>
    </row>
    <row r="177" spans="2:5" x14ac:dyDescent="0.3">
      <c r="B177" s="9" t="s">
        <v>49</v>
      </c>
      <c r="C177" s="10">
        <v>17</v>
      </c>
      <c r="D177" s="24">
        <f>C178/C177</f>
        <v>0.70588235294117652</v>
      </c>
      <c r="E177" s="24">
        <v>0.71</v>
      </c>
    </row>
    <row r="178" spans="2:5" x14ac:dyDescent="0.3">
      <c r="B178" s="22" t="s">
        <v>82</v>
      </c>
      <c r="C178" s="12">
        <v>12</v>
      </c>
      <c r="D178" s="20"/>
      <c r="E178" s="20"/>
    </row>
    <row r="179" spans="2:5" x14ac:dyDescent="0.3">
      <c r="B179" s="22" t="s">
        <v>0</v>
      </c>
      <c r="C179" s="12">
        <v>5</v>
      </c>
      <c r="D179" s="20"/>
      <c r="E179" s="20"/>
    </row>
    <row r="180" spans="2:5" x14ac:dyDescent="0.3">
      <c r="B180" s="23" t="s">
        <v>5</v>
      </c>
      <c r="C180" s="14">
        <v>4</v>
      </c>
      <c r="D180" s="20"/>
      <c r="E180" s="20"/>
    </row>
    <row r="181" spans="2:5" x14ac:dyDescent="0.3">
      <c r="B181" s="23" t="s">
        <v>1</v>
      </c>
      <c r="C181" s="14">
        <v>1</v>
      </c>
      <c r="D181" s="20"/>
      <c r="E181" s="20"/>
    </row>
    <row r="182" spans="2:5" x14ac:dyDescent="0.3">
      <c r="B182" s="9" t="s">
        <v>60</v>
      </c>
      <c r="C182" s="10">
        <v>176</v>
      </c>
      <c r="D182" s="24">
        <f>C183/C182</f>
        <v>0.875</v>
      </c>
      <c r="E182" s="24">
        <f>C183/(C182-C185-C188-C189)</f>
        <v>0.89017341040462428</v>
      </c>
    </row>
    <row r="183" spans="2:5" x14ac:dyDescent="0.3">
      <c r="B183" s="22" t="s">
        <v>82</v>
      </c>
      <c r="C183" s="12">
        <v>154</v>
      </c>
      <c r="D183" s="20"/>
      <c r="E183" s="20"/>
    </row>
    <row r="184" spans="2:5" x14ac:dyDescent="0.3">
      <c r="B184" s="22" t="s">
        <v>0</v>
      </c>
      <c r="C184" s="12">
        <v>2</v>
      </c>
      <c r="D184" s="20"/>
      <c r="E184" s="20"/>
    </row>
    <row r="185" spans="2:5" x14ac:dyDescent="0.3">
      <c r="B185" s="23" t="s">
        <v>3</v>
      </c>
      <c r="C185" s="14">
        <v>1</v>
      </c>
      <c r="D185" s="20"/>
      <c r="E185" s="20"/>
    </row>
    <row r="186" spans="2:5" x14ac:dyDescent="0.3">
      <c r="B186" s="23" t="s">
        <v>1</v>
      </c>
      <c r="C186" s="14">
        <v>1</v>
      </c>
      <c r="D186" s="20"/>
      <c r="E186" s="20"/>
    </row>
    <row r="187" spans="2:5" x14ac:dyDescent="0.3">
      <c r="B187" s="22" t="s">
        <v>6</v>
      </c>
      <c r="C187" s="12">
        <v>20</v>
      </c>
      <c r="D187" s="20"/>
      <c r="E187" s="20"/>
    </row>
    <row r="188" spans="2:5" x14ac:dyDescent="0.3">
      <c r="B188" s="23" t="s">
        <v>4</v>
      </c>
      <c r="C188" s="14">
        <v>1</v>
      </c>
      <c r="D188" s="20"/>
      <c r="E188" s="20"/>
    </row>
    <row r="189" spans="2:5" x14ac:dyDescent="0.3">
      <c r="B189" s="23" t="s">
        <v>3</v>
      </c>
      <c r="C189" s="14">
        <v>1</v>
      </c>
      <c r="D189" s="20"/>
      <c r="E189" s="20"/>
    </row>
    <row r="190" spans="2:5" x14ac:dyDescent="0.3">
      <c r="B190" s="23" t="s">
        <v>5</v>
      </c>
      <c r="C190" s="14">
        <v>10</v>
      </c>
      <c r="D190" s="20"/>
      <c r="E190" s="20"/>
    </row>
    <row r="191" spans="2:5" x14ac:dyDescent="0.3">
      <c r="B191" s="23" t="s">
        <v>1</v>
      </c>
      <c r="C191" s="14">
        <v>8</v>
      </c>
      <c r="D191" s="20"/>
      <c r="E191" s="20"/>
    </row>
    <row r="192" spans="2:5" x14ac:dyDescent="0.3">
      <c r="B192" s="9" t="s">
        <v>38</v>
      </c>
      <c r="C192" s="10">
        <v>17</v>
      </c>
      <c r="D192" s="24">
        <f>C193/C192</f>
        <v>0.88235294117647056</v>
      </c>
      <c r="E192" s="24">
        <v>0.88</v>
      </c>
    </row>
    <row r="193" spans="2:5" x14ac:dyDescent="0.3">
      <c r="B193" s="22" t="s">
        <v>82</v>
      </c>
      <c r="C193" s="12">
        <v>15</v>
      </c>
      <c r="D193" s="20"/>
      <c r="E193" s="20"/>
    </row>
    <row r="194" spans="2:5" x14ac:dyDescent="0.3">
      <c r="B194" s="22" t="s">
        <v>6</v>
      </c>
      <c r="C194" s="12">
        <v>2</v>
      </c>
      <c r="D194" s="20"/>
      <c r="E194" s="20"/>
    </row>
    <row r="195" spans="2:5" x14ac:dyDescent="0.3">
      <c r="B195" s="23" t="s">
        <v>5</v>
      </c>
      <c r="C195" s="14">
        <v>1</v>
      </c>
      <c r="D195" s="20"/>
      <c r="E195" s="20"/>
    </row>
    <row r="196" spans="2:5" ht="15" thickBot="1" x14ac:dyDescent="0.35">
      <c r="B196" s="23" t="s">
        <v>1</v>
      </c>
      <c r="C196" s="14">
        <v>1</v>
      </c>
      <c r="D196" s="20"/>
      <c r="E196" s="20"/>
    </row>
    <row r="197" spans="2:5" ht="15" thickBot="1" x14ac:dyDescent="0.35">
      <c r="B197" s="7" t="s">
        <v>17</v>
      </c>
      <c r="C197" s="8">
        <v>4</v>
      </c>
      <c r="D197" s="19">
        <v>0.5</v>
      </c>
      <c r="E197" s="19">
        <v>0.5</v>
      </c>
    </row>
    <row r="198" spans="2:5" x14ac:dyDescent="0.3">
      <c r="B198" s="9" t="s">
        <v>44</v>
      </c>
      <c r="C198" s="10">
        <v>4</v>
      </c>
      <c r="D198" s="24">
        <f>C199/C198</f>
        <v>0.5</v>
      </c>
      <c r="E198" s="24">
        <v>0.5</v>
      </c>
    </row>
    <row r="199" spans="2:5" x14ac:dyDescent="0.3">
      <c r="B199" s="22" t="s">
        <v>82</v>
      </c>
      <c r="C199" s="12">
        <v>2</v>
      </c>
      <c r="D199" s="20"/>
      <c r="E199" s="20"/>
    </row>
    <row r="200" spans="2:5" x14ac:dyDescent="0.3">
      <c r="B200" s="22" t="s">
        <v>6</v>
      </c>
      <c r="C200" s="12">
        <v>2</v>
      </c>
      <c r="D200" s="20"/>
      <c r="E200" s="20"/>
    </row>
    <row r="201" spans="2:5" ht="15" thickBot="1" x14ac:dyDescent="0.35">
      <c r="B201" s="23" t="s">
        <v>1</v>
      </c>
      <c r="C201" s="14">
        <v>2</v>
      </c>
      <c r="D201" s="20"/>
      <c r="E201" s="20"/>
    </row>
    <row r="202" spans="2:5" ht="15" thickBot="1" x14ac:dyDescent="0.35">
      <c r="B202" s="7" t="s">
        <v>18</v>
      </c>
      <c r="C202" s="8">
        <v>60</v>
      </c>
      <c r="D202" s="19">
        <v>0.93</v>
      </c>
      <c r="E202" s="19">
        <v>0.93</v>
      </c>
    </row>
    <row r="203" spans="2:5" x14ac:dyDescent="0.3">
      <c r="B203" s="9" t="s">
        <v>44</v>
      </c>
      <c r="C203" s="10">
        <v>60</v>
      </c>
      <c r="D203" s="24">
        <f>C204/C203</f>
        <v>0.93333333333333335</v>
      </c>
      <c r="E203" s="24">
        <v>0.93</v>
      </c>
    </row>
    <row r="204" spans="2:5" x14ac:dyDescent="0.3">
      <c r="B204" s="22" t="s">
        <v>82</v>
      </c>
      <c r="C204" s="12">
        <v>56</v>
      </c>
      <c r="D204" s="20"/>
      <c r="E204" s="20"/>
    </row>
    <row r="205" spans="2:5" x14ac:dyDescent="0.3">
      <c r="B205" s="22" t="s">
        <v>6</v>
      </c>
      <c r="C205" s="12">
        <v>4</v>
      </c>
      <c r="D205" s="20"/>
      <c r="E205" s="20"/>
    </row>
    <row r="206" spans="2:5" ht="15" thickBot="1" x14ac:dyDescent="0.35">
      <c r="B206" s="23" t="s">
        <v>5</v>
      </c>
      <c r="C206" s="14">
        <v>4</v>
      </c>
      <c r="D206" s="20"/>
      <c r="E206" s="20"/>
    </row>
    <row r="207" spans="2:5" ht="15" thickBot="1" x14ac:dyDescent="0.35">
      <c r="B207" s="7" t="s">
        <v>22</v>
      </c>
      <c r="C207" s="8">
        <v>30</v>
      </c>
      <c r="D207" s="19">
        <v>0.4</v>
      </c>
      <c r="E207" s="19">
        <v>0.4</v>
      </c>
    </row>
    <row r="208" spans="2:5" x14ac:dyDescent="0.3">
      <c r="B208" s="9" t="s">
        <v>44</v>
      </c>
      <c r="C208" s="10">
        <v>30</v>
      </c>
      <c r="D208" s="24">
        <f>C209/C208</f>
        <v>0.4</v>
      </c>
      <c r="E208" s="24">
        <v>0.4</v>
      </c>
    </row>
    <row r="209" spans="2:8" x14ac:dyDescent="0.3">
      <c r="B209" s="22" t="s">
        <v>82</v>
      </c>
      <c r="C209" s="12">
        <v>12</v>
      </c>
      <c r="D209" s="20"/>
      <c r="E209" s="20"/>
    </row>
    <row r="210" spans="2:8" x14ac:dyDescent="0.3">
      <c r="B210" s="22" t="s">
        <v>6</v>
      </c>
      <c r="C210" s="12">
        <v>18</v>
      </c>
      <c r="D210" s="20"/>
      <c r="E210" s="20"/>
    </row>
    <row r="211" spans="2:8" ht="15" thickBot="1" x14ac:dyDescent="0.35">
      <c r="B211" s="23" t="s">
        <v>5</v>
      </c>
      <c r="C211" s="14">
        <v>18</v>
      </c>
      <c r="D211" s="20"/>
      <c r="E211" s="20"/>
    </row>
    <row r="212" spans="2:8" ht="15" thickBot="1" x14ac:dyDescent="0.35">
      <c r="B212" s="7" t="s">
        <v>23</v>
      </c>
      <c r="C212" s="8">
        <v>7</v>
      </c>
      <c r="D212" s="19">
        <v>0.28999999999999998</v>
      </c>
      <c r="E212" s="19">
        <v>1</v>
      </c>
    </row>
    <row r="213" spans="2:8" x14ac:dyDescent="0.3">
      <c r="B213" s="9" t="s">
        <v>60</v>
      </c>
      <c r="C213" s="10">
        <v>7</v>
      </c>
      <c r="D213" s="24">
        <f>C214/C213</f>
        <v>0.2857142857142857</v>
      </c>
      <c r="E213" s="24">
        <f>C214/(C213-C216)</f>
        <v>1</v>
      </c>
    </row>
    <row r="214" spans="2:8" x14ac:dyDescent="0.3">
      <c r="B214" s="22" t="s">
        <v>82</v>
      </c>
      <c r="C214" s="12">
        <v>2</v>
      </c>
      <c r="D214" s="20"/>
      <c r="E214" s="20"/>
    </row>
    <row r="215" spans="2:8" x14ac:dyDescent="0.3">
      <c r="B215" s="22" t="s">
        <v>6</v>
      </c>
      <c r="C215" s="12">
        <v>5</v>
      </c>
      <c r="D215" s="20"/>
      <c r="E215" s="20"/>
    </row>
    <row r="216" spans="2:8" ht="15" thickBot="1" x14ac:dyDescent="0.35">
      <c r="B216" s="23" t="s">
        <v>3</v>
      </c>
      <c r="C216" s="14">
        <v>5</v>
      </c>
      <c r="D216" s="20"/>
      <c r="E216" s="20"/>
      <c r="G216" s="36"/>
    </row>
    <row r="217" spans="2:8" ht="15" thickBot="1" x14ac:dyDescent="0.35">
      <c r="B217" s="7" t="s">
        <v>24</v>
      </c>
      <c r="C217" s="8">
        <v>73</v>
      </c>
      <c r="D217" s="19">
        <f>(C219+C225)/C217</f>
        <v>0.56164383561643838</v>
      </c>
      <c r="E217" s="19">
        <f>(C219+C225)/(C217)</f>
        <v>0.56164383561643838</v>
      </c>
    </row>
    <row r="218" spans="2:8" x14ac:dyDescent="0.3">
      <c r="B218" s="9" t="s">
        <v>44</v>
      </c>
      <c r="C218" s="10">
        <v>60</v>
      </c>
      <c r="D218" s="24">
        <f>C219/C218</f>
        <v>0.58333333333333337</v>
      </c>
      <c r="E218" s="24">
        <v>0.57999999999999996</v>
      </c>
      <c r="H218" s="36"/>
    </row>
    <row r="219" spans="2:8" x14ac:dyDescent="0.3">
      <c r="B219" s="22" t="s">
        <v>82</v>
      </c>
      <c r="C219" s="12">
        <v>35</v>
      </c>
      <c r="D219" s="20"/>
      <c r="E219" s="20"/>
      <c r="G219" s="36"/>
    </row>
    <row r="220" spans="2:8" x14ac:dyDescent="0.3">
      <c r="B220" s="22" t="s">
        <v>0</v>
      </c>
      <c r="C220" s="12">
        <v>1</v>
      </c>
      <c r="D220" s="20"/>
      <c r="E220" s="20"/>
    </row>
    <row r="221" spans="2:8" x14ac:dyDescent="0.3">
      <c r="B221" s="23" t="s">
        <v>5</v>
      </c>
      <c r="C221" s="14">
        <v>1</v>
      </c>
      <c r="D221" s="20"/>
      <c r="E221" s="20"/>
    </row>
    <row r="222" spans="2:8" x14ac:dyDescent="0.3">
      <c r="B222" s="22" t="s">
        <v>6</v>
      </c>
      <c r="C222" s="12">
        <v>24</v>
      </c>
      <c r="D222" s="20"/>
      <c r="E222" s="20"/>
    </row>
    <row r="223" spans="2:8" x14ac:dyDescent="0.3">
      <c r="B223" s="23" t="s">
        <v>5</v>
      </c>
      <c r="C223" s="14">
        <v>24</v>
      </c>
      <c r="D223" s="20"/>
      <c r="E223" s="20"/>
      <c r="G223" s="36"/>
    </row>
    <row r="224" spans="2:8" x14ac:dyDescent="0.3">
      <c r="B224" s="9" t="s">
        <v>48</v>
      </c>
      <c r="C224" s="10">
        <v>13</v>
      </c>
      <c r="D224" s="24">
        <f>C225/C224</f>
        <v>0.46153846153846156</v>
      </c>
      <c r="E224" s="24">
        <v>0.46</v>
      </c>
    </row>
    <row r="225" spans="2:7" x14ac:dyDescent="0.3">
      <c r="B225" s="22" t="s">
        <v>82</v>
      </c>
      <c r="C225" s="12">
        <v>6</v>
      </c>
      <c r="D225" s="20"/>
      <c r="E225" s="20"/>
    </row>
    <row r="226" spans="2:7" x14ac:dyDescent="0.3">
      <c r="B226" s="22" t="s">
        <v>0</v>
      </c>
      <c r="C226" s="12">
        <v>2</v>
      </c>
      <c r="D226" s="20"/>
      <c r="E226" s="20"/>
    </row>
    <row r="227" spans="2:7" x14ac:dyDescent="0.3">
      <c r="B227" s="23" t="s">
        <v>5</v>
      </c>
      <c r="C227" s="14">
        <v>2</v>
      </c>
      <c r="D227" s="20"/>
      <c r="E227" s="20"/>
    </row>
    <row r="228" spans="2:7" x14ac:dyDescent="0.3">
      <c r="B228" s="22" t="s">
        <v>6</v>
      </c>
      <c r="C228" s="12">
        <v>5</v>
      </c>
      <c r="D228" s="20"/>
      <c r="E228" s="20"/>
    </row>
    <row r="229" spans="2:7" ht="15" thickBot="1" x14ac:dyDescent="0.35">
      <c r="B229" s="23" t="s">
        <v>5</v>
      </c>
      <c r="C229" s="14">
        <v>5</v>
      </c>
      <c r="D229" s="20"/>
      <c r="E229" s="20"/>
    </row>
    <row r="230" spans="2:7" ht="15" thickBot="1" x14ac:dyDescent="0.35">
      <c r="B230" s="7" t="s">
        <v>27</v>
      </c>
      <c r="C230" s="8">
        <v>83</v>
      </c>
      <c r="D230" s="19">
        <f>(C232+C240)/C230</f>
        <v>0.80722891566265065</v>
      </c>
      <c r="E230" s="19">
        <v>0.81</v>
      </c>
    </row>
    <row r="231" spans="2:7" x14ac:dyDescent="0.3">
      <c r="B231" s="9" t="s">
        <v>44</v>
      </c>
      <c r="C231" s="10">
        <v>53</v>
      </c>
      <c r="D231" s="24">
        <f>C232/C231</f>
        <v>0.81132075471698117</v>
      </c>
      <c r="E231" s="24">
        <f>C232/(C231)</f>
        <v>0.81132075471698117</v>
      </c>
    </row>
    <row r="232" spans="2:7" x14ac:dyDescent="0.3">
      <c r="B232" s="22" t="s">
        <v>82</v>
      </c>
      <c r="C232" s="12">
        <v>43</v>
      </c>
      <c r="D232" s="20"/>
      <c r="E232" s="20"/>
    </row>
    <row r="233" spans="2:7" x14ac:dyDescent="0.3">
      <c r="B233" s="22" t="s">
        <v>0</v>
      </c>
      <c r="C233" s="12">
        <v>1</v>
      </c>
      <c r="D233" s="20"/>
      <c r="E233" s="20"/>
    </row>
    <row r="234" spans="2:7" x14ac:dyDescent="0.3">
      <c r="B234" s="23" t="s">
        <v>5</v>
      </c>
      <c r="C234" s="14">
        <v>1</v>
      </c>
      <c r="D234" s="20"/>
      <c r="E234" s="20"/>
    </row>
    <row r="235" spans="2:7" x14ac:dyDescent="0.3">
      <c r="B235" s="22" t="s">
        <v>6</v>
      </c>
      <c r="C235" s="12">
        <v>9</v>
      </c>
      <c r="D235" s="20"/>
      <c r="E235" s="20"/>
      <c r="G235" s="36"/>
    </row>
    <row r="236" spans="2:7" x14ac:dyDescent="0.3">
      <c r="B236" s="23" t="s">
        <v>5</v>
      </c>
      <c r="C236" s="14">
        <v>5</v>
      </c>
      <c r="D236" s="20"/>
      <c r="E236" s="20"/>
      <c r="G236" s="36"/>
    </row>
    <row r="237" spans="2:7" x14ac:dyDescent="0.3">
      <c r="B237" s="23" t="s">
        <v>1</v>
      </c>
      <c r="C237" s="14">
        <v>3</v>
      </c>
      <c r="D237" s="20"/>
      <c r="E237" s="20"/>
    </row>
    <row r="238" spans="2:7" x14ac:dyDescent="0.3">
      <c r="B238" s="23" t="s">
        <v>2</v>
      </c>
      <c r="C238" s="14">
        <v>1</v>
      </c>
      <c r="D238" s="20"/>
      <c r="E238" s="20"/>
      <c r="G238" s="36"/>
    </row>
    <row r="239" spans="2:7" x14ac:dyDescent="0.3">
      <c r="B239" s="9" t="s">
        <v>60</v>
      </c>
      <c r="C239" s="10">
        <v>30</v>
      </c>
      <c r="D239" s="24">
        <f>C240/C239</f>
        <v>0.8</v>
      </c>
      <c r="E239" s="24">
        <v>0.8</v>
      </c>
    </row>
    <row r="240" spans="2:7" x14ac:dyDescent="0.3">
      <c r="B240" s="22" t="s">
        <v>82</v>
      </c>
      <c r="C240" s="12">
        <v>24</v>
      </c>
      <c r="D240" s="20"/>
      <c r="E240" s="20"/>
    </row>
    <row r="241" spans="2:5" x14ac:dyDescent="0.3">
      <c r="B241" s="22" t="s">
        <v>0</v>
      </c>
      <c r="C241" s="12">
        <v>3</v>
      </c>
      <c r="D241" s="20"/>
      <c r="E241" s="20"/>
    </row>
    <row r="242" spans="2:5" x14ac:dyDescent="0.3">
      <c r="B242" s="23" t="s">
        <v>5</v>
      </c>
      <c r="C242" s="14">
        <v>3</v>
      </c>
      <c r="D242" s="20"/>
      <c r="E242" s="20"/>
    </row>
    <row r="243" spans="2:5" x14ac:dyDescent="0.3">
      <c r="B243" s="22" t="s">
        <v>6</v>
      </c>
      <c r="C243" s="12">
        <v>3</v>
      </c>
      <c r="D243" s="20"/>
      <c r="E243" s="20"/>
    </row>
    <row r="244" spans="2:5" x14ac:dyDescent="0.3">
      <c r="B244" s="23" t="s">
        <v>5</v>
      </c>
      <c r="C244" s="14">
        <v>2</v>
      </c>
      <c r="D244" s="20"/>
      <c r="E244" s="20"/>
    </row>
    <row r="245" spans="2:5" ht="15" thickBot="1" x14ac:dyDescent="0.35">
      <c r="B245" s="23" t="s">
        <v>1</v>
      </c>
      <c r="C245" s="14">
        <v>1</v>
      </c>
      <c r="D245" s="20"/>
      <c r="E245" s="20"/>
    </row>
    <row r="246" spans="2:5" ht="15" thickBot="1" x14ac:dyDescent="0.35">
      <c r="B246" s="7" t="s">
        <v>25</v>
      </c>
      <c r="C246" s="8">
        <v>30</v>
      </c>
      <c r="D246" s="19">
        <v>0.73</v>
      </c>
      <c r="E246" s="19">
        <v>0.73</v>
      </c>
    </row>
    <row r="247" spans="2:5" x14ac:dyDescent="0.3">
      <c r="B247" s="9" t="s">
        <v>44</v>
      </c>
      <c r="C247" s="10">
        <v>30</v>
      </c>
      <c r="D247" s="24">
        <f>C248/C247</f>
        <v>0.73333333333333328</v>
      </c>
      <c r="E247" s="24">
        <v>0.73</v>
      </c>
    </row>
    <row r="248" spans="2:5" x14ac:dyDescent="0.3">
      <c r="B248" s="22" t="s">
        <v>82</v>
      </c>
      <c r="C248" s="12">
        <v>22</v>
      </c>
      <c r="D248" s="20"/>
      <c r="E248" s="20"/>
    </row>
    <row r="249" spans="2:5" x14ac:dyDescent="0.3">
      <c r="B249" s="22" t="s">
        <v>0</v>
      </c>
      <c r="C249" s="12">
        <v>1</v>
      </c>
      <c r="D249" s="20"/>
      <c r="E249" s="20"/>
    </row>
    <row r="250" spans="2:5" x14ac:dyDescent="0.3">
      <c r="B250" s="23" t="s">
        <v>5</v>
      </c>
      <c r="C250" s="14">
        <v>1</v>
      </c>
      <c r="D250" s="20"/>
      <c r="E250" s="20"/>
    </row>
    <row r="251" spans="2:5" x14ac:dyDescent="0.3">
      <c r="B251" s="22" t="s">
        <v>6</v>
      </c>
      <c r="C251" s="12">
        <v>7</v>
      </c>
      <c r="D251" s="20"/>
      <c r="E251" s="20"/>
    </row>
    <row r="252" spans="2:5" ht="15" thickBot="1" x14ac:dyDescent="0.35">
      <c r="B252" s="23" t="s">
        <v>5</v>
      </c>
      <c r="C252" s="14">
        <v>7</v>
      </c>
      <c r="D252" s="20"/>
      <c r="E252" s="20"/>
    </row>
    <row r="253" spans="2:5" ht="15" thickBot="1" x14ac:dyDescent="0.35">
      <c r="B253" s="7" t="s">
        <v>13</v>
      </c>
      <c r="C253" s="8">
        <v>60</v>
      </c>
      <c r="D253" s="19">
        <v>0.75</v>
      </c>
      <c r="E253" s="19">
        <v>0.82</v>
      </c>
    </row>
    <row r="254" spans="2:5" x14ac:dyDescent="0.3">
      <c r="B254" s="9" t="s">
        <v>44</v>
      </c>
      <c r="C254" s="10">
        <v>60</v>
      </c>
      <c r="D254" s="24">
        <f>C255/C254</f>
        <v>0.75</v>
      </c>
      <c r="E254" s="24">
        <f>C255/(C254-C259-C260)</f>
        <v>0.81818181818181823</v>
      </c>
    </row>
    <row r="255" spans="2:5" x14ac:dyDescent="0.3">
      <c r="B255" s="22" t="s">
        <v>82</v>
      </c>
      <c r="C255" s="12">
        <v>45</v>
      </c>
      <c r="D255" s="20"/>
      <c r="E255" s="20"/>
    </row>
    <row r="256" spans="2:5" x14ac:dyDescent="0.3">
      <c r="B256" s="22" t="s">
        <v>0</v>
      </c>
      <c r="C256" s="12">
        <v>2</v>
      </c>
      <c r="D256" s="20"/>
      <c r="E256" s="20"/>
    </row>
    <row r="257" spans="2:5" x14ac:dyDescent="0.3">
      <c r="B257" s="23" t="s">
        <v>2</v>
      </c>
      <c r="C257" s="14">
        <v>2</v>
      </c>
      <c r="D257" s="20"/>
      <c r="E257" s="20"/>
    </row>
    <row r="258" spans="2:5" x14ac:dyDescent="0.3">
      <c r="B258" s="22" t="s">
        <v>6</v>
      </c>
      <c r="C258" s="12">
        <v>13</v>
      </c>
      <c r="D258" s="20"/>
      <c r="E258" s="20"/>
    </row>
    <row r="259" spans="2:5" x14ac:dyDescent="0.3">
      <c r="B259" s="23" t="s">
        <v>4</v>
      </c>
      <c r="C259" s="14">
        <v>3</v>
      </c>
      <c r="D259" s="20"/>
      <c r="E259" s="20"/>
    </row>
    <row r="260" spans="2:5" x14ac:dyDescent="0.3">
      <c r="B260" s="23" t="s">
        <v>3</v>
      </c>
      <c r="C260" s="14">
        <v>2</v>
      </c>
      <c r="D260" s="20"/>
      <c r="E260" s="20"/>
    </row>
    <row r="261" spans="2:5" x14ac:dyDescent="0.3">
      <c r="B261" s="23" t="s">
        <v>5</v>
      </c>
      <c r="C261" s="14">
        <v>4</v>
      </c>
      <c r="D261" s="20"/>
      <c r="E261" s="20"/>
    </row>
    <row r="262" spans="2:5" x14ac:dyDescent="0.3">
      <c r="B262" s="23" t="s">
        <v>1</v>
      </c>
      <c r="C262" s="14">
        <v>1</v>
      </c>
      <c r="D262" s="20"/>
      <c r="E262" s="20"/>
    </row>
    <row r="263" spans="2:5" ht="15" thickBot="1" x14ac:dyDescent="0.35">
      <c r="B263" s="23" t="s">
        <v>2</v>
      </c>
      <c r="C263" s="14">
        <v>3</v>
      </c>
      <c r="D263" s="20"/>
      <c r="E263" s="20"/>
    </row>
    <row r="264" spans="2:5" ht="15" thickBot="1" x14ac:dyDescent="0.35">
      <c r="B264" s="7" t="s">
        <v>26</v>
      </c>
      <c r="C264" s="8">
        <v>90</v>
      </c>
      <c r="D264" s="19">
        <f>(C266+C270+C275)/C264</f>
        <v>0.88888888888888884</v>
      </c>
      <c r="E264" s="19">
        <f>(C266+C270+C275)/C264</f>
        <v>0.88888888888888884</v>
      </c>
    </row>
    <row r="265" spans="2:5" x14ac:dyDescent="0.3">
      <c r="B265" s="9" t="s">
        <v>44</v>
      </c>
      <c r="C265" s="10">
        <v>60</v>
      </c>
      <c r="D265" s="24">
        <f>C266/C265</f>
        <v>0.91666666666666663</v>
      </c>
      <c r="E265" s="24">
        <v>0.92</v>
      </c>
    </row>
    <row r="266" spans="2:5" x14ac:dyDescent="0.3">
      <c r="B266" s="22" t="s">
        <v>82</v>
      </c>
      <c r="C266" s="12">
        <v>55</v>
      </c>
      <c r="D266" s="20"/>
      <c r="E266" s="20"/>
    </row>
    <row r="267" spans="2:5" x14ac:dyDescent="0.3">
      <c r="B267" s="22" t="s">
        <v>6</v>
      </c>
      <c r="C267" s="12">
        <v>5</v>
      </c>
      <c r="D267" s="20"/>
      <c r="E267" s="20"/>
    </row>
    <row r="268" spans="2:5" x14ac:dyDescent="0.3">
      <c r="B268" s="23" t="s">
        <v>1</v>
      </c>
      <c r="C268" s="14">
        <v>5</v>
      </c>
      <c r="D268" s="20"/>
      <c r="E268" s="20"/>
    </row>
    <row r="269" spans="2:5" x14ac:dyDescent="0.3">
      <c r="B269" s="9" t="s">
        <v>47</v>
      </c>
      <c r="C269" s="10">
        <v>13</v>
      </c>
      <c r="D269" s="24">
        <f>C270/C269</f>
        <v>0.61538461538461542</v>
      </c>
      <c r="E269" s="24">
        <v>0.62</v>
      </c>
    </row>
    <row r="270" spans="2:5" x14ac:dyDescent="0.3">
      <c r="B270" s="22" t="s">
        <v>82</v>
      </c>
      <c r="C270" s="12">
        <v>8</v>
      </c>
      <c r="D270" s="20"/>
      <c r="E270" s="20"/>
    </row>
    <row r="271" spans="2:5" x14ac:dyDescent="0.3">
      <c r="B271" s="22" t="s">
        <v>6</v>
      </c>
      <c r="C271" s="12">
        <v>5</v>
      </c>
      <c r="D271" s="20"/>
      <c r="E271" s="20"/>
    </row>
    <row r="272" spans="2:5" x14ac:dyDescent="0.3">
      <c r="B272" s="23" t="s">
        <v>5</v>
      </c>
      <c r="C272" s="14">
        <v>1</v>
      </c>
      <c r="D272" s="20"/>
      <c r="E272" s="20"/>
    </row>
    <row r="273" spans="2:5" x14ac:dyDescent="0.3">
      <c r="B273" s="23" t="s">
        <v>1</v>
      </c>
      <c r="C273" s="14">
        <v>4</v>
      </c>
      <c r="D273" s="20"/>
      <c r="E273" s="20"/>
    </row>
    <row r="274" spans="2:5" x14ac:dyDescent="0.3">
      <c r="B274" s="9" t="s">
        <v>60</v>
      </c>
      <c r="C274" s="10">
        <v>17</v>
      </c>
      <c r="D274" s="24">
        <f>C275/C274</f>
        <v>1</v>
      </c>
      <c r="E274" s="24">
        <v>1</v>
      </c>
    </row>
    <row r="275" spans="2:5" ht="15" thickBot="1" x14ac:dyDescent="0.35">
      <c r="B275" s="22" t="s">
        <v>82</v>
      </c>
      <c r="C275" s="12">
        <v>17</v>
      </c>
      <c r="D275" s="20"/>
      <c r="E275" s="20"/>
    </row>
    <row r="276" spans="2:5" ht="15" thickBot="1" x14ac:dyDescent="0.35">
      <c r="B276" s="7" t="s">
        <v>19</v>
      </c>
      <c r="C276" s="8">
        <v>29</v>
      </c>
      <c r="D276" s="19">
        <v>0.72</v>
      </c>
      <c r="E276" s="19">
        <v>0.75</v>
      </c>
    </row>
    <row r="277" spans="2:5" x14ac:dyDescent="0.3">
      <c r="B277" s="9" t="s">
        <v>44</v>
      </c>
      <c r="C277" s="10">
        <v>29</v>
      </c>
      <c r="D277" s="24">
        <f>C278/C277</f>
        <v>0.72413793103448276</v>
      </c>
      <c r="E277" s="24">
        <f>C278/(C277-C282)</f>
        <v>0.75</v>
      </c>
    </row>
    <row r="278" spans="2:5" x14ac:dyDescent="0.3">
      <c r="B278" s="22" t="s">
        <v>82</v>
      </c>
      <c r="C278" s="12">
        <v>21</v>
      </c>
      <c r="D278" s="20"/>
      <c r="E278" s="20"/>
    </row>
    <row r="279" spans="2:5" x14ac:dyDescent="0.3">
      <c r="B279" s="22" t="s">
        <v>0</v>
      </c>
      <c r="C279" s="12">
        <v>7</v>
      </c>
      <c r="D279" s="20"/>
      <c r="E279" s="20"/>
    </row>
    <row r="280" spans="2:5" x14ac:dyDescent="0.3">
      <c r="B280" s="23" t="s">
        <v>5</v>
      </c>
      <c r="C280" s="14">
        <v>7</v>
      </c>
      <c r="D280" s="20"/>
      <c r="E280" s="20"/>
    </row>
    <row r="281" spans="2:5" x14ac:dyDescent="0.3">
      <c r="B281" s="22" t="s">
        <v>6</v>
      </c>
      <c r="C281" s="12">
        <v>1</v>
      </c>
      <c r="D281" s="20"/>
      <c r="E281" s="20"/>
    </row>
    <row r="282" spans="2:5" ht="15" thickBot="1" x14ac:dyDescent="0.35">
      <c r="B282" s="23" t="s">
        <v>3</v>
      </c>
      <c r="C282" s="14">
        <v>1</v>
      </c>
      <c r="D282" s="20"/>
      <c r="E282" s="20"/>
    </row>
    <row r="283" spans="2:5" ht="15" thickBot="1" x14ac:dyDescent="0.35">
      <c r="B283" s="7" t="s">
        <v>28</v>
      </c>
      <c r="C283" s="8">
        <v>81</v>
      </c>
      <c r="D283" s="19">
        <f>(C285+C289+C293+C297)/C283</f>
        <v>0.90123456790123457</v>
      </c>
      <c r="E283" s="19">
        <v>0.9</v>
      </c>
    </row>
    <row r="284" spans="2:5" x14ac:dyDescent="0.3">
      <c r="B284" s="9" t="s">
        <v>41</v>
      </c>
      <c r="C284" s="10">
        <v>9</v>
      </c>
      <c r="D284" s="24">
        <f>C285/C284</f>
        <v>0.88888888888888884</v>
      </c>
      <c r="E284" s="24">
        <v>0.89</v>
      </c>
    </row>
    <row r="285" spans="2:5" x14ac:dyDescent="0.3">
      <c r="B285" s="22" t="s">
        <v>82</v>
      </c>
      <c r="C285" s="12">
        <v>8</v>
      </c>
      <c r="D285" s="20"/>
      <c r="E285" s="20"/>
    </row>
    <row r="286" spans="2:5" x14ac:dyDescent="0.3">
      <c r="B286" s="22" t="s">
        <v>6</v>
      </c>
      <c r="C286" s="12">
        <v>1</v>
      </c>
      <c r="D286" s="20"/>
      <c r="E286" s="20"/>
    </row>
    <row r="287" spans="2:5" x14ac:dyDescent="0.3">
      <c r="B287" s="23" t="s">
        <v>5</v>
      </c>
      <c r="C287" s="14">
        <v>1</v>
      </c>
      <c r="D287" s="20"/>
      <c r="E287" s="20"/>
    </row>
    <row r="288" spans="2:5" x14ac:dyDescent="0.3">
      <c r="B288" s="9" t="s">
        <v>44</v>
      </c>
      <c r="C288" s="10">
        <v>30</v>
      </c>
      <c r="D288" s="24">
        <f>C289/C288</f>
        <v>0.93333333333333335</v>
      </c>
      <c r="E288" s="24">
        <v>0.93</v>
      </c>
    </row>
    <row r="289" spans="2:5" x14ac:dyDescent="0.3">
      <c r="B289" s="22" t="s">
        <v>82</v>
      </c>
      <c r="C289" s="12">
        <v>28</v>
      </c>
      <c r="D289" s="20"/>
      <c r="E289" s="20"/>
    </row>
    <row r="290" spans="2:5" x14ac:dyDescent="0.3">
      <c r="B290" s="22" t="s">
        <v>6</v>
      </c>
      <c r="C290" s="12">
        <v>2</v>
      </c>
      <c r="D290" s="20"/>
      <c r="E290" s="20"/>
    </row>
    <row r="291" spans="2:5" x14ac:dyDescent="0.3">
      <c r="B291" s="23" t="s">
        <v>5</v>
      </c>
      <c r="C291" s="14">
        <v>2</v>
      </c>
      <c r="D291" s="20"/>
      <c r="E291" s="20"/>
    </row>
    <row r="292" spans="2:5" x14ac:dyDescent="0.3">
      <c r="B292" s="9" t="s">
        <v>48</v>
      </c>
      <c r="C292" s="10">
        <v>17</v>
      </c>
      <c r="D292" s="24">
        <f>C293/C292</f>
        <v>0.88235294117647056</v>
      </c>
      <c r="E292" s="24">
        <v>0.88</v>
      </c>
    </row>
    <row r="293" spans="2:5" x14ac:dyDescent="0.3">
      <c r="B293" s="22" t="s">
        <v>82</v>
      </c>
      <c r="C293" s="12">
        <v>15</v>
      </c>
      <c r="D293" s="20"/>
      <c r="E293" s="20"/>
    </row>
    <row r="294" spans="2:5" x14ac:dyDescent="0.3">
      <c r="B294" s="22" t="s">
        <v>0</v>
      </c>
      <c r="C294" s="12">
        <v>2</v>
      </c>
      <c r="D294" s="20"/>
      <c r="E294" s="20"/>
    </row>
    <row r="295" spans="2:5" x14ac:dyDescent="0.3">
      <c r="B295" s="23" t="s">
        <v>5</v>
      </c>
      <c r="C295" s="14">
        <v>2</v>
      </c>
      <c r="D295" s="20"/>
      <c r="E295" s="20"/>
    </row>
    <row r="296" spans="2:5" x14ac:dyDescent="0.3">
      <c r="B296" s="9" t="s">
        <v>60</v>
      </c>
      <c r="C296" s="10">
        <v>25</v>
      </c>
      <c r="D296" s="24">
        <f>C297/C296</f>
        <v>0.88</v>
      </c>
      <c r="E296" s="24">
        <v>0.88</v>
      </c>
    </row>
    <row r="297" spans="2:5" x14ac:dyDescent="0.3">
      <c r="B297" s="22" t="s">
        <v>82</v>
      </c>
      <c r="C297" s="12">
        <v>22</v>
      </c>
      <c r="D297" s="20"/>
      <c r="E297" s="20"/>
    </row>
    <row r="298" spans="2:5" x14ac:dyDescent="0.3">
      <c r="B298" s="22" t="s">
        <v>0</v>
      </c>
      <c r="C298" s="12">
        <v>1</v>
      </c>
      <c r="D298" s="20"/>
      <c r="E298" s="20"/>
    </row>
    <row r="299" spans="2:5" x14ac:dyDescent="0.3">
      <c r="B299" s="23" t="s">
        <v>5</v>
      </c>
      <c r="C299" s="14">
        <v>1</v>
      </c>
      <c r="D299" s="20"/>
      <c r="E299" s="20"/>
    </row>
    <row r="300" spans="2:5" x14ac:dyDescent="0.3">
      <c r="B300" s="22" t="s">
        <v>6</v>
      </c>
      <c r="C300" s="12">
        <v>2</v>
      </c>
      <c r="D300" s="20"/>
      <c r="E300" s="20"/>
    </row>
    <row r="301" spans="2:5" ht="15" thickBot="1" x14ac:dyDescent="0.35">
      <c r="B301" s="23" t="s">
        <v>5</v>
      </c>
      <c r="C301" s="14">
        <v>2</v>
      </c>
      <c r="D301" s="20"/>
      <c r="E301" s="20"/>
    </row>
    <row r="302" spans="2:5" ht="15" thickBot="1" x14ac:dyDescent="0.35">
      <c r="B302" s="7" t="s">
        <v>34</v>
      </c>
      <c r="C302" s="8">
        <v>98</v>
      </c>
      <c r="D302" s="19">
        <f>(C304+C312+C318)/C302</f>
        <v>0.88775510204081631</v>
      </c>
      <c r="E302" s="19">
        <f>(C304+C312+C318)/(C302-C308-C320)</f>
        <v>0.91578947368421049</v>
      </c>
    </row>
    <row r="303" spans="2:5" x14ac:dyDescent="0.3">
      <c r="B303" s="9" t="s">
        <v>44</v>
      </c>
      <c r="C303" s="10">
        <v>59</v>
      </c>
      <c r="D303" s="24">
        <f>C304/C303</f>
        <v>0.9152542372881356</v>
      </c>
      <c r="E303" s="24">
        <f>C304/(C303-C308)</f>
        <v>0.93103448275862066</v>
      </c>
    </row>
    <row r="304" spans="2:5" x14ac:dyDescent="0.3">
      <c r="B304" s="22" t="s">
        <v>82</v>
      </c>
      <c r="C304" s="12">
        <v>54</v>
      </c>
      <c r="D304" s="20"/>
      <c r="E304" s="20"/>
    </row>
    <row r="305" spans="2:5" x14ac:dyDescent="0.3">
      <c r="B305" s="22" t="s">
        <v>0</v>
      </c>
      <c r="C305" s="12">
        <v>1</v>
      </c>
      <c r="D305" s="20"/>
      <c r="E305" s="20"/>
    </row>
    <row r="306" spans="2:5" x14ac:dyDescent="0.3">
      <c r="B306" s="23" t="s">
        <v>5</v>
      </c>
      <c r="C306" s="14">
        <v>1</v>
      </c>
      <c r="D306" s="20"/>
      <c r="E306" s="20"/>
    </row>
    <row r="307" spans="2:5" x14ac:dyDescent="0.3">
      <c r="B307" s="22" t="s">
        <v>6</v>
      </c>
      <c r="C307" s="12">
        <v>4</v>
      </c>
      <c r="D307" s="20"/>
      <c r="E307" s="20"/>
    </row>
    <row r="308" spans="2:5" x14ac:dyDescent="0.3">
      <c r="B308" s="23" t="s">
        <v>3</v>
      </c>
      <c r="C308" s="14">
        <v>1</v>
      </c>
      <c r="D308" s="20"/>
      <c r="E308" s="20"/>
    </row>
    <row r="309" spans="2:5" x14ac:dyDescent="0.3">
      <c r="B309" s="23" t="s">
        <v>5</v>
      </c>
      <c r="C309" s="14">
        <v>2</v>
      </c>
      <c r="D309" s="20"/>
      <c r="E309" s="20"/>
    </row>
    <row r="310" spans="2:5" x14ac:dyDescent="0.3">
      <c r="B310" s="23" t="s">
        <v>2</v>
      </c>
      <c r="C310" s="14">
        <v>1</v>
      </c>
      <c r="D310" s="20"/>
      <c r="E310" s="20"/>
    </row>
    <row r="311" spans="2:5" x14ac:dyDescent="0.3">
      <c r="B311" s="9" t="s">
        <v>47</v>
      </c>
      <c r="C311" s="10">
        <v>21</v>
      </c>
      <c r="D311" s="24">
        <f>C312/C311</f>
        <v>0.80952380952380953</v>
      </c>
      <c r="E311" s="24">
        <v>0.81</v>
      </c>
    </row>
    <row r="312" spans="2:5" x14ac:dyDescent="0.3">
      <c r="B312" s="22" t="s">
        <v>82</v>
      </c>
      <c r="C312" s="12">
        <v>17</v>
      </c>
      <c r="D312" s="20"/>
      <c r="E312" s="20"/>
    </row>
    <row r="313" spans="2:5" x14ac:dyDescent="0.3">
      <c r="B313" s="22" t="s">
        <v>6</v>
      </c>
      <c r="C313" s="12">
        <v>4</v>
      </c>
      <c r="D313" s="20"/>
      <c r="E313" s="20"/>
    </row>
    <row r="314" spans="2:5" x14ac:dyDescent="0.3">
      <c r="B314" s="23" t="s">
        <v>5</v>
      </c>
      <c r="C314" s="14">
        <v>1</v>
      </c>
      <c r="D314" s="20"/>
      <c r="E314" s="20"/>
    </row>
    <row r="315" spans="2:5" x14ac:dyDescent="0.3">
      <c r="B315" s="23" t="s">
        <v>1</v>
      </c>
      <c r="C315" s="14">
        <v>1</v>
      </c>
      <c r="D315" s="20"/>
      <c r="E315" s="20"/>
    </row>
    <row r="316" spans="2:5" x14ac:dyDescent="0.3">
      <c r="B316" s="23" t="s">
        <v>2</v>
      </c>
      <c r="C316" s="14">
        <v>2</v>
      </c>
      <c r="D316" s="20"/>
      <c r="E316" s="20"/>
    </row>
    <row r="317" spans="2:5" x14ac:dyDescent="0.3">
      <c r="B317" s="9" t="s">
        <v>60</v>
      </c>
      <c r="C317" s="10">
        <v>18</v>
      </c>
      <c r="D317" s="24">
        <f>C318/C317</f>
        <v>0.88888888888888884</v>
      </c>
      <c r="E317" s="24">
        <f>C318/(C317-C320)</f>
        <v>1</v>
      </c>
    </row>
    <row r="318" spans="2:5" x14ac:dyDescent="0.3">
      <c r="B318" s="22" t="s">
        <v>82</v>
      </c>
      <c r="C318" s="12">
        <v>16</v>
      </c>
      <c r="D318" s="20"/>
      <c r="E318" s="20"/>
    </row>
    <row r="319" spans="2:5" x14ac:dyDescent="0.3">
      <c r="B319" s="22" t="s">
        <v>6</v>
      </c>
      <c r="C319" s="12">
        <v>2</v>
      </c>
      <c r="D319" s="20"/>
      <c r="E319" s="20"/>
    </row>
    <row r="320" spans="2:5" ht="15" thickBot="1" x14ac:dyDescent="0.35">
      <c r="B320" s="23" t="s">
        <v>3</v>
      </c>
      <c r="C320" s="14">
        <v>2</v>
      </c>
      <c r="D320" s="20"/>
      <c r="E320" s="20"/>
    </row>
    <row r="321" spans="2:5" ht="15" thickBot="1" x14ac:dyDescent="0.35">
      <c r="B321" s="7" t="s">
        <v>36</v>
      </c>
      <c r="C321" s="8">
        <v>86</v>
      </c>
      <c r="D321" s="19">
        <f>(C323+C329+C333)/C321</f>
        <v>0.90697674418604646</v>
      </c>
      <c r="E321" s="19">
        <f>(C323+C329+C333)/(C321-C331-C335-C338)</f>
        <v>0.93975903614457834</v>
      </c>
    </row>
    <row r="322" spans="2:5" x14ac:dyDescent="0.3">
      <c r="B322" s="9" t="s">
        <v>44</v>
      </c>
      <c r="C322" s="10">
        <v>60</v>
      </c>
      <c r="D322" s="24">
        <f>C323/C322</f>
        <v>0.93333333333333335</v>
      </c>
      <c r="E322" s="24">
        <v>0.93</v>
      </c>
    </row>
    <row r="323" spans="2:5" x14ac:dyDescent="0.3">
      <c r="B323" s="22" t="s">
        <v>82</v>
      </c>
      <c r="C323" s="12">
        <v>56</v>
      </c>
      <c r="D323" s="20"/>
      <c r="E323" s="20"/>
    </row>
    <row r="324" spans="2:5" x14ac:dyDescent="0.3">
      <c r="B324" s="22" t="s">
        <v>6</v>
      </c>
      <c r="C324" s="12">
        <v>4</v>
      </c>
      <c r="D324" s="20"/>
      <c r="E324" s="20"/>
    </row>
    <row r="325" spans="2:5" x14ac:dyDescent="0.3">
      <c r="B325" s="23" t="s">
        <v>5</v>
      </c>
      <c r="C325" s="14">
        <v>2</v>
      </c>
      <c r="D325" s="20"/>
      <c r="E325" s="20"/>
    </row>
    <row r="326" spans="2:5" x14ac:dyDescent="0.3">
      <c r="B326" s="23" t="s">
        <v>1</v>
      </c>
      <c r="C326" s="14">
        <v>1</v>
      </c>
      <c r="D326" s="20"/>
      <c r="E326" s="20"/>
    </row>
    <row r="327" spans="2:5" x14ac:dyDescent="0.3">
      <c r="B327" s="23" t="s">
        <v>2</v>
      </c>
      <c r="C327" s="14">
        <v>1</v>
      </c>
      <c r="D327" s="20"/>
      <c r="E327" s="20"/>
    </row>
    <row r="328" spans="2:5" x14ac:dyDescent="0.3">
      <c r="B328" s="9" t="s">
        <v>47</v>
      </c>
      <c r="C328" s="10">
        <v>13</v>
      </c>
      <c r="D328" s="24">
        <f>C329/C328</f>
        <v>0.92307692307692313</v>
      </c>
      <c r="E328" s="24">
        <f>C329/(C328-C331)</f>
        <v>1</v>
      </c>
    </row>
    <row r="329" spans="2:5" x14ac:dyDescent="0.3">
      <c r="B329" s="22" t="s">
        <v>82</v>
      </c>
      <c r="C329" s="12">
        <v>12</v>
      </c>
      <c r="D329" s="20"/>
      <c r="E329" s="20"/>
    </row>
    <row r="330" spans="2:5" x14ac:dyDescent="0.3">
      <c r="B330" s="22" t="s">
        <v>6</v>
      </c>
      <c r="C330" s="12">
        <v>1</v>
      </c>
      <c r="D330" s="20"/>
      <c r="E330" s="20"/>
    </row>
    <row r="331" spans="2:5" x14ac:dyDescent="0.3">
      <c r="B331" s="23" t="s">
        <v>3</v>
      </c>
      <c r="C331" s="14">
        <v>1</v>
      </c>
      <c r="D331" s="20"/>
      <c r="E331" s="20"/>
    </row>
    <row r="332" spans="2:5" x14ac:dyDescent="0.3">
      <c r="B332" s="9" t="s">
        <v>60</v>
      </c>
      <c r="C332" s="10">
        <v>13</v>
      </c>
      <c r="D332" s="24">
        <f>C333/C332</f>
        <v>0.76923076923076927</v>
      </c>
      <c r="E332" s="24">
        <f>C333/(C332-C335-C338)</f>
        <v>0.90909090909090906</v>
      </c>
    </row>
    <row r="333" spans="2:5" x14ac:dyDescent="0.3">
      <c r="B333" s="22" t="s">
        <v>82</v>
      </c>
      <c r="C333" s="12">
        <v>10</v>
      </c>
      <c r="D333" s="20"/>
      <c r="E333" s="20"/>
    </row>
    <row r="334" spans="2:5" x14ac:dyDescent="0.3">
      <c r="B334" s="22" t="s">
        <v>0</v>
      </c>
      <c r="C334" s="12">
        <v>2</v>
      </c>
      <c r="D334" s="20"/>
      <c r="E334" s="20"/>
    </row>
    <row r="335" spans="2:5" x14ac:dyDescent="0.3">
      <c r="B335" s="23" t="s">
        <v>3</v>
      </c>
      <c r="C335" s="14">
        <v>1</v>
      </c>
      <c r="D335" s="20"/>
      <c r="E335" s="20"/>
    </row>
    <row r="336" spans="2:5" x14ac:dyDescent="0.3">
      <c r="B336" s="23" t="s">
        <v>2</v>
      </c>
      <c r="C336" s="14">
        <v>1</v>
      </c>
      <c r="D336" s="20"/>
      <c r="E336" s="20"/>
    </row>
    <row r="337" spans="2:5" x14ac:dyDescent="0.3">
      <c r="B337" s="22" t="s">
        <v>6</v>
      </c>
      <c r="C337" s="12">
        <v>1</v>
      </c>
      <c r="D337" s="20"/>
      <c r="E337" s="20"/>
    </row>
    <row r="338" spans="2:5" ht="15" thickBot="1" x14ac:dyDescent="0.35">
      <c r="B338" s="23" t="s">
        <v>3</v>
      </c>
      <c r="C338" s="14">
        <v>1</v>
      </c>
      <c r="D338" s="20"/>
      <c r="E338" s="20"/>
    </row>
    <row r="339" spans="2:5" ht="15" thickBot="1" x14ac:dyDescent="0.35">
      <c r="B339" s="7" t="s">
        <v>37</v>
      </c>
      <c r="C339" s="8">
        <v>73</v>
      </c>
      <c r="D339" s="19">
        <f>(C341)/C339</f>
        <v>0.16438356164383561</v>
      </c>
      <c r="E339" s="19">
        <f>(C341)/(C339-C343)</f>
        <v>0.16666666666666666</v>
      </c>
    </row>
    <row r="340" spans="2:5" x14ac:dyDescent="0.3">
      <c r="B340" s="9" t="s">
        <v>44</v>
      </c>
      <c r="C340" s="10">
        <v>60</v>
      </c>
      <c r="D340" s="24">
        <f>C341/C340</f>
        <v>0.2</v>
      </c>
      <c r="E340" s="24">
        <f>C341/(C340-C343)</f>
        <v>0.20338983050847459</v>
      </c>
    </row>
    <row r="341" spans="2:5" x14ac:dyDescent="0.3">
      <c r="B341" s="22" t="s">
        <v>82</v>
      </c>
      <c r="C341" s="12">
        <v>12</v>
      </c>
      <c r="D341" s="20"/>
      <c r="E341" s="20"/>
    </row>
    <row r="342" spans="2:5" x14ac:dyDescent="0.3">
      <c r="B342" s="22" t="s">
        <v>0</v>
      </c>
      <c r="C342" s="12">
        <v>2</v>
      </c>
      <c r="D342" s="20"/>
      <c r="E342" s="20"/>
    </row>
    <row r="343" spans="2:5" x14ac:dyDescent="0.3">
      <c r="B343" s="23" t="s">
        <v>3</v>
      </c>
      <c r="C343" s="14">
        <v>1</v>
      </c>
      <c r="D343" s="20"/>
      <c r="E343" s="20"/>
    </row>
    <row r="344" spans="2:5" x14ac:dyDescent="0.3">
      <c r="B344" s="23" t="s">
        <v>2</v>
      </c>
      <c r="C344" s="14">
        <v>1</v>
      </c>
      <c r="D344" s="20"/>
      <c r="E344" s="20"/>
    </row>
    <row r="345" spans="2:5" x14ac:dyDescent="0.3">
      <c r="B345" s="22" t="s">
        <v>6</v>
      </c>
      <c r="C345" s="12">
        <v>46</v>
      </c>
      <c r="D345" s="20"/>
      <c r="E345" s="20"/>
    </row>
    <row r="346" spans="2:5" x14ac:dyDescent="0.3">
      <c r="B346" s="23" t="s">
        <v>5</v>
      </c>
      <c r="C346" s="14">
        <v>44</v>
      </c>
      <c r="D346" s="20"/>
      <c r="E346" s="20"/>
    </row>
    <row r="347" spans="2:5" x14ac:dyDescent="0.3">
      <c r="B347" s="23" t="s">
        <v>2</v>
      </c>
      <c r="C347" s="14">
        <v>2</v>
      </c>
      <c r="D347" s="20"/>
      <c r="E347" s="20"/>
    </row>
    <row r="348" spans="2:5" x14ac:dyDescent="0.3">
      <c r="B348" s="9" t="s">
        <v>47</v>
      </c>
      <c r="C348" s="10">
        <v>13</v>
      </c>
      <c r="D348" s="24">
        <f>0/C348</f>
        <v>0</v>
      </c>
      <c r="E348" s="24">
        <v>0</v>
      </c>
    </row>
    <row r="349" spans="2:5" x14ac:dyDescent="0.3">
      <c r="B349" s="22" t="s">
        <v>6</v>
      </c>
      <c r="C349" s="12">
        <v>13</v>
      </c>
      <c r="D349" s="20"/>
      <c r="E349" s="20"/>
    </row>
    <row r="350" spans="2:5" x14ac:dyDescent="0.3">
      <c r="B350" s="23" t="s">
        <v>5</v>
      </c>
      <c r="C350" s="14">
        <v>12</v>
      </c>
      <c r="D350" s="20"/>
      <c r="E350" s="20"/>
    </row>
    <row r="351" spans="2:5" ht="15" thickBot="1" x14ac:dyDescent="0.35">
      <c r="B351" s="23" t="s">
        <v>2</v>
      </c>
      <c r="C351" s="14">
        <v>1</v>
      </c>
      <c r="D351" s="20"/>
      <c r="E351" s="20"/>
    </row>
    <row r="352" spans="2:5" ht="15" thickBot="1" x14ac:dyDescent="0.35">
      <c r="B352" s="7" t="s">
        <v>33</v>
      </c>
      <c r="C352" s="8">
        <v>18</v>
      </c>
      <c r="D352" s="19">
        <v>0</v>
      </c>
      <c r="E352" s="19">
        <v>0</v>
      </c>
    </row>
    <row r="353" spans="2:5" x14ac:dyDescent="0.3">
      <c r="B353" s="9" t="s">
        <v>41</v>
      </c>
      <c r="C353" s="10">
        <v>5</v>
      </c>
      <c r="D353" s="24">
        <f>0/C353</f>
        <v>0</v>
      </c>
      <c r="E353" s="24">
        <v>0</v>
      </c>
    </row>
    <row r="354" spans="2:5" x14ac:dyDescent="0.3">
      <c r="B354" s="22" t="s">
        <v>0</v>
      </c>
      <c r="C354" s="12">
        <v>1</v>
      </c>
      <c r="D354" s="20"/>
      <c r="E354" s="20"/>
    </row>
    <row r="355" spans="2:5" x14ac:dyDescent="0.3">
      <c r="B355" s="23" t="s">
        <v>5</v>
      </c>
      <c r="C355" s="14">
        <v>1</v>
      </c>
      <c r="D355" s="20"/>
      <c r="E355" s="20"/>
    </row>
    <row r="356" spans="2:5" x14ac:dyDescent="0.3">
      <c r="B356" s="22" t="s">
        <v>6</v>
      </c>
      <c r="C356" s="12">
        <v>4</v>
      </c>
      <c r="D356" s="20"/>
      <c r="E356" s="20"/>
    </row>
    <row r="357" spans="2:5" x14ac:dyDescent="0.3">
      <c r="B357" s="23" t="s">
        <v>5</v>
      </c>
      <c r="C357" s="14">
        <v>4</v>
      </c>
      <c r="D357" s="20"/>
      <c r="E357" s="20"/>
    </row>
    <row r="358" spans="2:5" x14ac:dyDescent="0.3">
      <c r="B358" s="9" t="s">
        <v>72</v>
      </c>
      <c r="C358" s="10">
        <v>9</v>
      </c>
      <c r="D358" s="24">
        <f>0/C358</f>
        <v>0</v>
      </c>
      <c r="E358" s="24">
        <v>0</v>
      </c>
    </row>
    <row r="359" spans="2:5" x14ac:dyDescent="0.3">
      <c r="B359" s="22" t="s">
        <v>0</v>
      </c>
      <c r="C359" s="12">
        <v>1</v>
      </c>
      <c r="D359" s="20"/>
      <c r="E359" s="20"/>
    </row>
    <row r="360" spans="2:5" x14ac:dyDescent="0.3">
      <c r="B360" s="23" t="s">
        <v>5</v>
      </c>
      <c r="C360" s="14">
        <v>1</v>
      </c>
      <c r="D360" s="20"/>
      <c r="E360" s="20"/>
    </row>
    <row r="361" spans="2:5" x14ac:dyDescent="0.3">
      <c r="B361" s="22" t="s">
        <v>6</v>
      </c>
      <c r="C361" s="12">
        <v>8</v>
      </c>
      <c r="D361" s="20"/>
      <c r="E361" s="20"/>
    </row>
    <row r="362" spans="2:5" x14ac:dyDescent="0.3">
      <c r="B362" s="23" t="s">
        <v>5</v>
      </c>
      <c r="C362" s="14">
        <v>8</v>
      </c>
      <c r="D362" s="20"/>
      <c r="E362" s="20"/>
    </row>
    <row r="363" spans="2:5" x14ac:dyDescent="0.3">
      <c r="B363" s="9" t="s">
        <v>60</v>
      </c>
      <c r="C363" s="10">
        <v>4</v>
      </c>
      <c r="D363" s="24">
        <f>0/C363</f>
        <v>0</v>
      </c>
      <c r="E363" s="24">
        <v>0</v>
      </c>
    </row>
    <row r="364" spans="2:5" x14ac:dyDescent="0.3">
      <c r="B364" s="22" t="s">
        <v>6</v>
      </c>
      <c r="C364" s="12">
        <v>4</v>
      </c>
      <c r="D364" s="20"/>
      <c r="E364" s="20"/>
    </row>
    <row r="365" spans="2:5" ht="15" thickBot="1" x14ac:dyDescent="0.35">
      <c r="B365" s="23" t="s">
        <v>5</v>
      </c>
      <c r="C365" s="14">
        <v>4</v>
      </c>
      <c r="D365" s="20"/>
      <c r="E365" s="20"/>
    </row>
    <row r="366" spans="2:5" ht="15" thickBot="1" x14ac:dyDescent="0.35">
      <c r="B366" s="7" t="s">
        <v>32</v>
      </c>
      <c r="C366" s="8">
        <v>61</v>
      </c>
      <c r="D366" s="19">
        <v>0.69</v>
      </c>
      <c r="E366" s="19">
        <v>0.71</v>
      </c>
    </row>
    <row r="367" spans="2:5" x14ac:dyDescent="0.3">
      <c r="B367" s="9" t="s">
        <v>44</v>
      </c>
      <c r="C367" s="10">
        <v>61</v>
      </c>
      <c r="D367" s="24">
        <f>C368/C367</f>
        <v>0.68852459016393441</v>
      </c>
      <c r="E367" s="24">
        <f>C368/(C367-C372)</f>
        <v>0.71186440677966101</v>
      </c>
    </row>
    <row r="368" spans="2:5" x14ac:dyDescent="0.3">
      <c r="B368" s="22" t="s">
        <v>82</v>
      </c>
      <c r="C368" s="12">
        <v>42</v>
      </c>
      <c r="D368" s="20"/>
      <c r="E368" s="20"/>
    </row>
    <row r="369" spans="2:5" x14ac:dyDescent="0.3">
      <c r="B369" s="22" t="s">
        <v>0</v>
      </c>
      <c r="C369" s="12">
        <v>1</v>
      </c>
      <c r="D369" s="20"/>
      <c r="E369" s="20"/>
    </row>
    <row r="370" spans="2:5" x14ac:dyDescent="0.3">
      <c r="B370" s="23" t="s">
        <v>5</v>
      </c>
      <c r="C370" s="14">
        <v>1</v>
      </c>
      <c r="D370" s="20"/>
      <c r="E370" s="20"/>
    </row>
    <row r="371" spans="2:5" x14ac:dyDescent="0.3">
      <c r="B371" s="22" t="s">
        <v>6</v>
      </c>
      <c r="C371" s="12">
        <v>18</v>
      </c>
      <c r="D371" s="20"/>
      <c r="E371" s="20"/>
    </row>
    <row r="372" spans="2:5" x14ac:dyDescent="0.3">
      <c r="B372" s="23" t="s">
        <v>4</v>
      </c>
      <c r="C372" s="14">
        <v>2</v>
      </c>
      <c r="D372" s="20"/>
      <c r="E372" s="20"/>
    </row>
    <row r="373" spans="2:5" x14ac:dyDescent="0.3">
      <c r="B373" s="23" t="s">
        <v>5</v>
      </c>
      <c r="C373" s="14">
        <v>11</v>
      </c>
      <c r="D373" s="20"/>
      <c r="E373" s="20"/>
    </row>
    <row r="374" spans="2:5" ht="15" thickBot="1" x14ac:dyDescent="0.35">
      <c r="B374" s="23" t="s">
        <v>1</v>
      </c>
      <c r="C374" s="14">
        <v>5</v>
      </c>
      <c r="D374" s="20"/>
      <c r="E374" s="20"/>
    </row>
    <row r="375" spans="2:5" ht="15" thickBot="1" x14ac:dyDescent="0.35">
      <c r="B375" s="15" t="s">
        <v>95</v>
      </c>
      <c r="C375" s="28">
        <f>C8+C25+C33+C41+C48+C54+C78+C118+C123+C147+C197+C202+C207+C212+C217+C230+C246+C253+C264+C276+C283+C302+C321+C339+C352+C366</f>
        <v>3329</v>
      </c>
      <c r="D375" s="42">
        <f>C376/C375</f>
        <v>0.77680985280865122</v>
      </c>
      <c r="E375" s="42">
        <f>C376/(C375-C29-C37-C52-C75-C82-C92-C93-C100-C101-C108-C114-C115-C129-C158-C159-C165-C174-C185-C188-C189-C216-C259-C260-C282-C308-C320-C331-C335-C338-C343-C372)</f>
        <v>0.81525851197982346</v>
      </c>
    </row>
    <row r="376" spans="2:5" ht="15" thickBot="1" x14ac:dyDescent="0.35">
      <c r="B376" s="16" t="s">
        <v>96</v>
      </c>
      <c r="C376" s="29">
        <f>C10+C16+C22+C27+C35+C43+C50+C56+C64+C70+C80+C86+C98+C106+C112+C120+C125+C133+C141+C149+C153+C163+C168+C172+C178+C183+C193+C199+C204+C209+C214+C219+C225+C232+C240+C248+C255+C266+C270+C275+C278+C285+C289+C293+C297+C304+C312+C318+C323+C329+C333+C341+C368</f>
        <v>2586</v>
      </c>
      <c r="D376" s="43"/>
      <c r="E376" s="43"/>
    </row>
  </sheetData>
  <mergeCells count="6">
    <mergeCell ref="B6:B7"/>
    <mergeCell ref="C6:C7"/>
    <mergeCell ref="D6:D7"/>
    <mergeCell ref="E6:E7"/>
    <mergeCell ref="D375:D376"/>
    <mergeCell ref="E375:E37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4"/>
  <sheetViews>
    <sheetView workbookViewId="0">
      <selection activeCell="H13" sqref="H13"/>
    </sheetView>
  </sheetViews>
  <sheetFormatPr baseColWidth="10" defaultRowHeight="14.4" x14ac:dyDescent="0.3"/>
  <cols>
    <col min="2" max="2" width="41.5546875" bestFit="1" customWidth="1"/>
    <col min="3" max="3" width="21.44140625" style="30" bestFit="1" customWidth="1"/>
    <col min="4" max="4" width="22.33203125" style="18" customWidth="1"/>
    <col min="5" max="5" width="19.6640625" style="18" customWidth="1"/>
  </cols>
  <sheetData>
    <row r="1" spans="1:5" ht="15.6" x14ac:dyDescent="0.3">
      <c r="A1" s="4" t="s">
        <v>85</v>
      </c>
    </row>
    <row r="2" spans="1:5" x14ac:dyDescent="0.3">
      <c r="A2" s="5" t="s">
        <v>93</v>
      </c>
    </row>
    <row r="3" spans="1:5" x14ac:dyDescent="0.3">
      <c r="A3" s="6" t="s">
        <v>87</v>
      </c>
    </row>
    <row r="5" spans="1:5" ht="15" thickBot="1" x14ac:dyDescent="0.35"/>
    <row r="6" spans="1:5" x14ac:dyDescent="0.3">
      <c r="B6" s="50" t="s">
        <v>94</v>
      </c>
      <c r="C6" s="55" t="s">
        <v>91</v>
      </c>
      <c r="D6" s="52" t="s">
        <v>92</v>
      </c>
      <c r="E6" s="52" t="s">
        <v>100</v>
      </c>
    </row>
    <row r="7" spans="1:5" ht="15" thickBot="1" x14ac:dyDescent="0.35">
      <c r="B7" s="54"/>
      <c r="C7" s="56"/>
      <c r="D7" s="57"/>
      <c r="E7" s="57"/>
    </row>
    <row r="8" spans="1:5" ht="15" thickBot="1" x14ac:dyDescent="0.35">
      <c r="B8" s="7" t="s">
        <v>12</v>
      </c>
      <c r="C8" s="31">
        <v>1480</v>
      </c>
      <c r="D8" s="19">
        <f>(C10+C19+C28+C37+C46+C55+C64+C73+C82+C100)/C8</f>
        <v>0.46554054054054056</v>
      </c>
      <c r="E8" s="19">
        <f>(C10+C19+C28+C37+C46+C55+C64+C73+C82+C100)/(C8-C14-C15-C23-C24-C32-C33-C41-C42-C50-C51-C59-C60-C68-C69-C77-C78-C86-C87-C95-C96-C105-C106)</f>
        <v>0.53452288595810704</v>
      </c>
    </row>
    <row r="9" spans="1:5" x14ac:dyDescent="0.3">
      <c r="B9" s="9" t="s">
        <v>39</v>
      </c>
      <c r="C9" s="32">
        <v>56</v>
      </c>
      <c r="D9" s="24">
        <f>C10/C9</f>
        <v>0.4107142857142857</v>
      </c>
      <c r="E9" s="24">
        <f>C10/(C9-C14-C15)</f>
        <v>0.53488372093023251</v>
      </c>
    </row>
    <row r="10" spans="1:5" x14ac:dyDescent="0.3">
      <c r="B10" s="22" t="s">
        <v>82</v>
      </c>
      <c r="C10" s="33">
        <v>23</v>
      </c>
      <c r="D10" s="20"/>
      <c r="E10" s="20"/>
    </row>
    <row r="11" spans="1:5" x14ac:dyDescent="0.3">
      <c r="B11" s="22" t="s">
        <v>0</v>
      </c>
      <c r="C11" s="33">
        <v>1</v>
      </c>
      <c r="D11" s="20"/>
      <c r="E11" s="20"/>
    </row>
    <row r="12" spans="1:5" x14ac:dyDescent="0.3">
      <c r="B12" s="23" t="s">
        <v>1</v>
      </c>
      <c r="C12" s="34">
        <v>1</v>
      </c>
      <c r="D12" s="20"/>
      <c r="E12" s="20"/>
    </row>
    <row r="13" spans="1:5" x14ac:dyDescent="0.3">
      <c r="B13" s="22" t="s">
        <v>6</v>
      </c>
      <c r="C13" s="33">
        <v>32</v>
      </c>
      <c r="D13" s="20"/>
      <c r="E13" s="20"/>
    </row>
    <row r="14" spans="1:5" x14ac:dyDescent="0.3">
      <c r="B14" s="23" t="s">
        <v>4</v>
      </c>
      <c r="C14" s="34">
        <v>6</v>
      </c>
      <c r="D14" s="20"/>
      <c r="E14" s="20"/>
    </row>
    <row r="15" spans="1:5" x14ac:dyDescent="0.3">
      <c r="B15" s="23" t="s">
        <v>3</v>
      </c>
      <c r="C15" s="34">
        <v>7</v>
      </c>
      <c r="D15" s="20"/>
      <c r="E15" s="20"/>
    </row>
    <row r="16" spans="1:5" x14ac:dyDescent="0.3">
      <c r="B16" s="23" t="s">
        <v>1</v>
      </c>
      <c r="C16" s="34">
        <v>10</v>
      </c>
      <c r="D16" s="20"/>
      <c r="E16" s="20"/>
    </row>
    <row r="17" spans="2:5" x14ac:dyDescent="0.3">
      <c r="B17" s="23" t="s">
        <v>2</v>
      </c>
      <c r="C17" s="34">
        <v>9</v>
      </c>
      <c r="D17" s="20"/>
      <c r="E17" s="20"/>
    </row>
    <row r="18" spans="2:5" x14ac:dyDescent="0.3">
      <c r="B18" s="9" t="s">
        <v>41</v>
      </c>
      <c r="C18" s="32">
        <v>56</v>
      </c>
      <c r="D18" s="24">
        <f>0/C18</f>
        <v>0</v>
      </c>
      <c r="E18" s="24">
        <f>0/(C18-C23-C24)</f>
        <v>0</v>
      </c>
    </row>
    <row r="19" spans="2:5" x14ac:dyDescent="0.3">
      <c r="B19" s="22" t="s">
        <v>0</v>
      </c>
      <c r="C19" s="33">
        <v>38</v>
      </c>
      <c r="D19" s="20"/>
      <c r="E19" s="20"/>
    </row>
    <row r="20" spans="2:5" x14ac:dyDescent="0.3">
      <c r="B20" s="23" t="s">
        <v>5</v>
      </c>
      <c r="C20" s="34">
        <v>3</v>
      </c>
      <c r="D20" s="20"/>
      <c r="E20" s="20"/>
    </row>
    <row r="21" spans="2:5" x14ac:dyDescent="0.3">
      <c r="B21" s="23" t="s">
        <v>1</v>
      </c>
      <c r="C21" s="34">
        <v>35</v>
      </c>
      <c r="D21" s="20"/>
      <c r="E21" s="20"/>
    </row>
    <row r="22" spans="2:5" x14ac:dyDescent="0.3">
      <c r="B22" s="22" t="s">
        <v>6</v>
      </c>
      <c r="C22" s="33">
        <v>18</v>
      </c>
      <c r="D22" s="20"/>
      <c r="E22" s="20"/>
    </row>
    <row r="23" spans="2:5" x14ac:dyDescent="0.3">
      <c r="B23" s="23" t="s">
        <v>4</v>
      </c>
      <c r="C23" s="34">
        <v>2</v>
      </c>
      <c r="D23" s="20"/>
      <c r="E23" s="20"/>
    </row>
    <row r="24" spans="2:5" x14ac:dyDescent="0.3">
      <c r="B24" s="23" t="s">
        <v>3</v>
      </c>
      <c r="C24" s="34">
        <v>2</v>
      </c>
      <c r="D24" s="20"/>
      <c r="E24" s="20"/>
    </row>
    <row r="25" spans="2:5" x14ac:dyDescent="0.3">
      <c r="B25" s="23" t="s">
        <v>1</v>
      </c>
      <c r="C25" s="34">
        <v>12</v>
      </c>
      <c r="D25" s="20"/>
      <c r="E25" s="20"/>
    </row>
    <row r="26" spans="2:5" x14ac:dyDescent="0.3">
      <c r="B26" s="23" t="s">
        <v>2</v>
      </c>
      <c r="C26" s="34">
        <v>2</v>
      </c>
      <c r="D26" s="20"/>
      <c r="E26" s="20"/>
    </row>
    <row r="27" spans="2:5" x14ac:dyDescent="0.3">
      <c r="B27" s="9" t="s">
        <v>42</v>
      </c>
      <c r="C27" s="32">
        <v>95</v>
      </c>
      <c r="D27" s="24">
        <f>C28/C27</f>
        <v>0.57894736842105265</v>
      </c>
      <c r="E27" s="24">
        <f>C28/(C27-C32-C33)</f>
        <v>0.61111111111111116</v>
      </c>
    </row>
    <row r="28" spans="2:5" x14ac:dyDescent="0.3">
      <c r="B28" s="22" t="s">
        <v>82</v>
      </c>
      <c r="C28" s="33">
        <v>55</v>
      </c>
      <c r="D28" s="20"/>
      <c r="E28" s="20"/>
    </row>
    <row r="29" spans="2:5" x14ac:dyDescent="0.3">
      <c r="B29" s="22" t="s">
        <v>0</v>
      </c>
      <c r="C29" s="33">
        <v>2</v>
      </c>
      <c r="D29" s="20"/>
      <c r="E29" s="20"/>
    </row>
    <row r="30" spans="2:5" x14ac:dyDescent="0.3">
      <c r="B30" s="23" t="s">
        <v>1</v>
      </c>
      <c r="C30" s="34">
        <v>2</v>
      </c>
      <c r="D30" s="20"/>
      <c r="E30" s="20"/>
    </row>
    <row r="31" spans="2:5" x14ac:dyDescent="0.3">
      <c r="B31" s="22" t="s">
        <v>6</v>
      </c>
      <c r="C31" s="33">
        <v>38</v>
      </c>
      <c r="D31" s="20"/>
      <c r="E31" s="20"/>
    </row>
    <row r="32" spans="2:5" x14ac:dyDescent="0.3">
      <c r="B32" s="23" t="s">
        <v>4</v>
      </c>
      <c r="C32" s="34">
        <v>3</v>
      </c>
      <c r="D32" s="20"/>
      <c r="E32" s="20"/>
    </row>
    <row r="33" spans="2:5" x14ac:dyDescent="0.3">
      <c r="B33" s="23" t="s">
        <v>3</v>
      </c>
      <c r="C33" s="34">
        <v>2</v>
      </c>
      <c r="D33" s="20"/>
      <c r="E33" s="20"/>
    </row>
    <row r="34" spans="2:5" x14ac:dyDescent="0.3">
      <c r="B34" s="23" t="s">
        <v>1</v>
      </c>
      <c r="C34" s="34">
        <v>25</v>
      </c>
      <c r="D34" s="20"/>
      <c r="E34" s="20"/>
    </row>
    <row r="35" spans="2:5" x14ac:dyDescent="0.3">
      <c r="B35" s="23" t="s">
        <v>2</v>
      </c>
      <c r="C35" s="34">
        <v>8</v>
      </c>
      <c r="D35" s="20"/>
      <c r="E35" s="20"/>
    </row>
    <row r="36" spans="2:5" x14ac:dyDescent="0.3">
      <c r="B36" s="9" t="s">
        <v>43</v>
      </c>
      <c r="C36" s="32">
        <v>65</v>
      </c>
      <c r="D36" s="24">
        <f>C37/C36</f>
        <v>0.61538461538461542</v>
      </c>
      <c r="E36" s="24">
        <f>C37/(C36-C41-C42)</f>
        <v>0.68965517241379315</v>
      </c>
    </row>
    <row r="37" spans="2:5" x14ac:dyDescent="0.3">
      <c r="B37" s="22" t="s">
        <v>82</v>
      </c>
      <c r="C37" s="33">
        <v>40</v>
      </c>
      <c r="D37" s="20"/>
      <c r="E37" s="20"/>
    </row>
    <row r="38" spans="2:5" x14ac:dyDescent="0.3">
      <c r="B38" s="22" t="s">
        <v>0</v>
      </c>
      <c r="C38" s="33">
        <v>5</v>
      </c>
      <c r="D38" s="20"/>
      <c r="E38" s="20"/>
    </row>
    <row r="39" spans="2:5" x14ac:dyDescent="0.3">
      <c r="B39" s="23" t="s">
        <v>1</v>
      </c>
      <c r="C39" s="34">
        <v>5</v>
      </c>
      <c r="D39" s="20"/>
      <c r="E39" s="20"/>
    </row>
    <row r="40" spans="2:5" x14ac:dyDescent="0.3">
      <c r="B40" s="22" t="s">
        <v>6</v>
      </c>
      <c r="C40" s="33">
        <v>20</v>
      </c>
      <c r="D40" s="20"/>
      <c r="E40" s="20"/>
    </row>
    <row r="41" spans="2:5" x14ac:dyDescent="0.3">
      <c r="B41" s="23" t="s">
        <v>4</v>
      </c>
      <c r="C41" s="34">
        <v>4</v>
      </c>
      <c r="D41" s="20"/>
      <c r="E41" s="20"/>
    </row>
    <row r="42" spans="2:5" x14ac:dyDescent="0.3">
      <c r="B42" s="23" t="s">
        <v>3</v>
      </c>
      <c r="C42" s="34">
        <v>3</v>
      </c>
      <c r="D42" s="20"/>
      <c r="E42" s="20"/>
    </row>
    <row r="43" spans="2:5" x14ac:dyDescent="0.3">
      <c r="B43" s="23" t="s">
        <v>1</v>
      </c>
      <c r="C43" s="34">
        <v>9</v>
      </c>
      <c r="D43" s="20"/>
      <c r="E43" s="20"/>
    </row>
    <row r="44" spans="2:5" x14ac:dyDescent="0.3">
      <c r="B44" s="23" t="s">
        <v>2</v>
      </c>
      <c r="C44" s="34">
        <v>4</v>
      </c>
      <c r="D44" s="20"/>
      <c r="E44" s="20"/>
    </row>
    <row r="45" spans="2:5" x14ac:dyDescent="0.3">
      <c r="B45" s="9" t="s">
        <v>48</v>
      </c>
      <c r="C45" s="32">
        <v>86</v>
      </c>
      <c r="D45" s="24">
        <f>C46/C45</f>
        <v>0.39534883720930231</v>
      </c>
      <c r="E45" s="24">
        <f>C46/(C45-C50-C51)</f>
        <v>0.43037974683544306</v>
      </c>
    </row>
    <row r="46" spans="2:5" x14ac:dyDescent="0.3">
      <c r="B46" s="22" t="s">
        <v>82</v>
      </c>
      <c r="C46" s="33">
        <v>34</v>
      </c>
      <c r="D46" s="20"/>
      <c r="E46" s="20"/>
    </row>
    <row r="47" spans="2:5" x14ac:dyDescent="0.3">
      <c r="B47" s="22" t="s">
        <v>0</v>
      </c>
      <c r="C47" s="33">
        <v>14</v>
      </c>
      <c r="D47" s="20"/>
      <c r="E47" s="20"/>
    </row>
    <row r="48" spans="2:5" x14ac:dyDescent="0.3">
      <c r="B48" s="23" t="s">
        <v>1</v>
      </c>
      <c r="C48" s="34">
        <v>14</v>
      </c>
      <c r="D48" s="20"/>
      <c r="E48" s="20"/>
    </row>
    <row r="49" spans="2:5" x14ac:dyDescent="0.3">
      <c r="B49" s="22" t="s">
        <v>6</v>
      </c>
      <c r="C49" s="33">
        <v>38</v>
      </c>
      <c r="D49" s="20"/>
      <c r="E49" s="20"/>
    </row>
    <row r="50" spans="2:5" x14ac:dyDescent="0.3">
      <c r="B50" s="23" t="s">
        <v>4</v>
      </c>
      <c r="C50" s="34">
        <v>2</v>
      </c>
      <c r="D50" s="20"/>
      <c r="E50" s="20"/>
    </row>
    <row r="51" spans="2:5" x14ac:dyDescent="0.3">
      <c r="B51" s="23" t="s">
        <v>3</v>
      </c>
      <c r="C51" s="34">
        <v>5</v>
      </c>
      <c r="D51" s="20"/>
      <c r="E51" s="20"/>
    </row>
    <row r="52" spans="2:5" x14ac:dyDescent="0.3">
      <c r="B52" s="23" t="s">
        <v>1</v>
      </c>
      <c r="C52" s="34">
        <v>23</v>
      </c>
      <c r="D52" s="20"/>
      <c r="E52" s="20"/>
    </row>
    <row r="53" spans="2:5" x14ac:dyDescent="0.3">
      <c r="B53" s="23" t="s">
        <v>2</v>
      </c>
      <c r="C53" s="34">
        <v>8</v>
      </c>
      <c r="D53" s="20"/>
      <c r="E53" s="20"/>
    </row>
    <row r="54" spans="2:5" x14ac:dyDescent="0.3">
      <c r="B54" s="9" t="s">
        <v>50</v>
      </c>
      <c r="C54" s="32">
        <v>52</v>
      </c>
      <c r="D54" s="24">
        <f>C55/C54</f>
        <v>0.55769230769230771</v>
      </c>
      <c r="E54" s="24">
        <f>C55/(C54-C59-C60)</f>
        <v>0.65909090909090906</v>
      </c>
    </row>
    <row r="55" spans="2:5" x14ac:dyDescent="0.3">
      <c r="B55" s="22" t="s">
        <v>82</v>
      </c>
      <c r="C55" s="33">
        <v>29</v>
      </c>
      <c r="D55" s="20"/>
      <c r="E55" s="20"/>
    </row>
    <row r="56" spans="2:5" x14ac:dyDescent="0.3">
      <c r="B56" s="22" t="s">
        <v>0</v>
      </c>
      <c r="C56" s="33">
        <v>1</v>
      </c>
      <c r="D56" s="20"/>
      <c r="E56" s="20"/>
    </row>
    <row r="57" spans="2:5" x14ac:dyDescent="0.3">
      <c r="B57" s="23" t="s">
        <v>5</v>
      </c>
      <c r="C57" s="34">
        <v>1</v>
      </c>
      <c r="D57" s="20"/>
      <c r="E57" s="20"/>
    </row>
    <row r="58" spans="2:5" x14ac:dyDescent="0.3">
      <c r="B58" s="22" t="s">
        <v>6</v>
      </c>
      <c r="C58" s="33">
        <v>22</v>
      </c>
      <c r="D58" s="20"/>
      <c r="E58" s="20"/>
    </row>
    <row r="59" spans="2:5" x14ac:dyDescent="0.3">
      <c r="B59" s="23" t="s">
        <v>4</v>
      </c>
      <c r="C59" s="34">
        <v>1</v>
      </c>
      <c r="D59" s="20"/>
      <c r="E59" s="20"/>
    </row>
    <row r="60" spans="2:5" x14ac:dyDescent="0.3">
      <c r="B60" s="23" t="s">
        <v>3</v>
      </c>
      <c r="C60" s="34">
        <v>7</v>
      </c>
      <c r="D60" s="20"/>
      <c r="E60" s="20"/>
    </row>
    <row r="61" spans="2:5" x14ac:dyDescent="0.3">
      <c r="B61" s="23" t="s">
        <v>1</v>
      </c>
      <c r="C61" s="34">
        <v>11</v>
      </c>
      <c r="D61" s="20"/>
      <c r="E61" s="20"/>
    </row>
    <row r="62" spans="2:5" x14ac:dyDescent="0.3">
      <c r="B62" s="23" t="s">
        <v>2</v>
      </c>
      <c r="C62" s="34">
        <v>3</v>
      </c>
      <c r="D62" s="20"/>
      <c r="E62" s="20"/>
    </row>
    <row r="63" spans="2:5" x14ac:dyDescent="0.3">
      <c r="B63" s="9" t="s">
        <v>49</v>
      </c>
      <c r="C63" s="32">
        <v>90</v>
      </c>
      <c r="D63" s="24">
        <f>C64/C63</f>
        <v>0.43333333333333335</v>
      </c>
      <c r="E63" s="24">
        <f>C64/(C63-C68-C69)</f>
        <v>0.4642857142857143</v>
      </c>
    </row>
    <row r="64" spans="2:5" x14ac:dyDescent="0.3">
      <c r="B64" s="22" t="s">
        <v>82</v>
      </c>
      <c r="C64" s="33">
        <v>39</v>
      </c>
      <c r="D64" s="20"/>
      <c r="E64" s="20"/>
    </row>
    <row r="65" spans="2:5" x14ac:dyDescent="0.3">
      <c r="B65" s="22" t="s">
        <v>0</v>
      </c>
      <c r="C65" s="33">
        <v>13</v>
      </c>
      <c r="D65" s="20"/>
      <c r="E65" s="20"/>
    </row>
    <row r="66" spans="2:5" x14ac:dyDescent="0.3">
      <c r="B66" s="23" t="s">
        <v>1</v>
      </c>
      <c r="C66" s="34">
        <v>13</v>
      </c>
      <c r="D66" s="20"/>
      <c r="E66" s="20"/>
    </row>
    <row r="67" spans="2:5" x14ac:dyDescent="0.3">
      <c r="B67" s="22" t="s">
        <v>6</v>
      </c>
      <c r="C67" s="33">
        <v>38</v>
      </c>
      <c r="D67" s="20"/>
      <c r="E67" s="20"/>
    </row>
    <row r="68" spans="2:5" x14ac:dyDescent="0.3">
      <c r="B68" s="23" t="s">
        <v>4</v>
      </c>
      <c r="C68" s="34">
        <v>3</v>
      </c>
      <c r="D68" s="20"/>
      <c r="E68" s="20"/>
    </row>
    <row r="69" spans="2:5" x14ac:dyDescent="0.3">
      <c r="B69" s="23" t="s">
        <v>3</v>
      </c>
      <c r="C69" s="34">
        <v>3</v>
      </c>
      <c r="D69" s="20"/>
      <c r="E69" s="20"/>
    </row>
    <row r="70" spans="2:5" x14ac:dyDescent="0.3">
      <c r="B70" s="23" t="s">
        <v>1</v>
      </c>
      <c r="C70" s="34">
        <v>29</v>
      </c>
      <c r="D70" s="20"/>
      <c r="E70" s="20"/>
    </row>
    <row r="71" spans="2:5" x14ac:dyDescent="0.3">
      <c r="B71" s="23" t="s">
        <v>2</v>
      </c>
      <c r="C71" s="34">
        <v>3</v>
      </c>
      <c r="D71" s="20"/>
      <c r="E71" s="20"/>
    </row>
    <row r="72" spans="2:5" x14ac:dyDescent="0.3">
      <c r="B72" s="9" t="s">
        <v>63</v>
      </c>
      <c r="C72" s="32">
        <v>52</v>
      </c>
      <c r="D72" s="24">
        <f>C73/C72</f>
        <v>0.65384615384615385</v>
      </c>
      <c r="E72" s="24">
        <f>C73/(C72-C77-C78)</f>
        <v>0.73913043478260865</v>
      </c>
    </row>
    <row r="73" spans="2:5" x14ac:dyDescent="0.3">
      <c r="B73" s="22" t="s">
        <v>82</v>
      </c>
      <c r="C73" s="33">
        <v>34</v>
      </c>
      <c r="D73" s="20"/>
      <c r="E73" s="20"/>
    </row>
    <row r="74" spans="2:5" x14ac:dyDescent="0.3">
      <c r="B74" s="22" t="s">
        <v>0</v>
      </c>
      <c r="C74" s="33">
        <v>1</v>
      </c>
      <c r="D74" s="20"/>
      <c r="E74" s="20"/>
    </row>
    <row r="75" spans="2:5" x14ac:dyDescent="0.3">
      <c r="B75" s="23" t="s">
        <v>1</v>
      </c>
      <c r="C75" s="34">
        <v>1</v>
      </c>
      <c r="D75" s="20"/>
      <c r="E75" s="20"/>
    </row>
    <row r="76" spans="2:5" x14ac:dyDescent="0.3">
      <c r="B76" s="22" t="s">
        <v>6</v>
      </c>
      <c r="C76" s="33">
        <v>17</v>
      </c>
      <c r="D76" s="20"/>
      <c r="E76" s="20"/>
    </row>
    <row r="77" spans="2:5" x14ac:dyDescent="0.3">
      <c r="B77" s="23" t="s">
        <v>4</v>
      </c>
      <c r="C77" s="34">
        <v>2</v>
      </c>
      <c r="D77" s="20"/>
      <c r="E77" s="20"/>
    </row>
    <row r="78" spans="2:5" x14ac:dyDescent="0.3">
      <c r="B78" s="23" t="s">
        <v>3</v>
      </c>
      <c r="C78" s="34">
        <v>4</v>
      </c>
      <c r="D78" s="20"/>
      <c r="E78" s="20"/>
    </row>
    <row r="79" spans="2:5" x14ac:dyDescent="0.3">
      <c r="B79" s="23" t="s">
        <v>1</v>
      </c>
      <c r="C79" s="34">
        <v>9</v>
      </c>
      <c r="D79" s="20"/>
      <c r="E79" s="20"/>
    </row>
    <row r="80" spans="2:5" x14ac:dyDescent="0.3">
      <c r="B80" s="23" t="s">
        <v>2</v>
      </c>
      <c r="C80" s="34">
        <v>2</v>
      </c>
      <c r="D80" s="20"/>
      <c r="E80" s="20"/>
    </row>
    <row r="81" spans="2:5" x14ac:dyDescent="0.3">
      <c r="B81" s="9" t="s">
        <v>52</v>
      </c>
      <c r="C81" s="32">
        <v>773</v>
      </c>
      <c r="D81" s="24">
        <f>C82/C81</f>
        <v>0.46959896507115134</v>
      </c>
      <c r="E81" s="24">
        <f>C82/(C81-C86-C87)</f>
        <v>0.53857566765578635</v>
      </c>
    </row>
    <row r="82" spans="2:5" x14ac:dyDescent="0.3">
      <c r="B82" s="22" t="s">
        <v>82</v>
      </c>
      <c r="C82" s="33">
        <v>363</v>
      </c>
      <c r="D82" s="20"/>
      <c r="E82" s="20"/>
    </row>
    <row r="83" spans="2:5" x14ac:dyDescent="0.3">
      <c r="B83" s="22" t="s">
        <v>0</v>
      </c>
      <c r="C83" s="33">
        <v>56</v>
      </c>
      <c r="D83" s="20"/>
      <c r="E83" s="20"/>
    </row>
    <row r="84" spans="2:5" x14ac:dyDescent="0.3">
      <c r="B84" s="23" t="s">
        <v>1</v>
      </c>
      <c r="C84" s="34">
        <v>56</v>
      </c>
      <c r="D84" s="20"/>
      <c r="E84" s="20"/>
    </row>
    <row r="85" spans="2:5" x14ac:dyDescent="0.3">
      <c r="B85" s="22" t="s">
        <v>6</v>
      </c>
      <c r="C85" s="33">
        <v>354</v>
      </c>
      <c r="D85" s="20"/>
      <c r="E85" s="20"/>
    </row>
    <row r="86" spans="2:5" x14ac:dyDescent="0.3">
      <c r="B86" s="23" t="s">
        <v>4</v>
      </c>
      <c r="C86" s="34">
        <v>33</v>
      </c>
      <c r="D86" s="20"/>
      <c r="E86" s="20"/>
    </row>
    <row r="87" spans="2:5" x14ac:dyDescent="0.3">
      <c r="B87" s="23" t="s">
        <v>3</v>
      </c>
      <c r="C87" s="34">
        <v>66</v>
      </c>
      <c r="D87" s="20"/>
      <c r="E87" s="20"/>
    </row>
    <row r="88" spans="2:5" x14ac:dyDescent="0.3">
      <c r="B88" s="23" t="s">
        <v>1</v>
      </c>
      <c r="C88" s="34">
        <v>177</v>
      </c>
      <c r="D88" s="20"/>
      <c r="E88" s="20"/>
    </row>
    <row r="89" spans="2:5" x14ac:dyDescent="0.3">
      <c r="B89" s="23" t="s">
        <v>2</v>
      </c>
      <c r="C89" s="34">
        <v>78</v>
      </c>
      <c r="D89" s="20"/>
      <c r="E89" s="20"/>
    </row>
    <row r="90" spans="2:5" x14ac:dyDescent="0.3">
      <c r="B90" s="9" t="s">
        <v>67</v>
      </c>
      <c r="C90" s="32">
        <v>52</v>
      </c>
      <c r="D90" s="24">
        <f>0/C90</f>
        <v>0</v>
      </c>
      <c r="E90" s="24">
        <v>0</v>
      </c>
    </row>
    <row r="91" spans="2:5" x14ac:dyDescent="0.3">
      <c r="B91" s="22" t="s">
        <v>0</v>
      </c>
      <c r="C91" s="33">
        <v>32</v>
      </c>
      <c r="D91" s="20"/>
      <c r="E91" s="20"/>
    </row>
    <row r="92" spans="2:5" x14ac:dyDescent="0.3">
      <c r="B92" s="23" t="s">
        <v>5</v>
      </c>
      <c r="C92" s="34">
        <v>3</v>
      </c>
      <c r="D92" s="20"/>
      <c r="E92" s="20"/>
    </row>
    <row r="93" spans="2:5" x14ac:dyDescent="0.3">
      <c r="B93" s="23" t="s">
        <v>1</v>
      </c>
      <c r="C93" s="34">
        <v>29</v>
      </c>
      <c r="D93" s="20"/>
      <c r="E93" s="20"/>
    </row>
    <row r="94" spans="2:5" x14ac:dyDescent="0.3">
      <c r="B94" s="22" t="s">
        <v>6</v>
      </c>
      <c r="C94" s="33">
        <v>20</v>
      </c>
      <c r="D94" s="20"/>
      <c r="E94" s="20"/>
    </row>
    <row r="95" spans="2:5" x14ac:dyDescent="0.3">
      <c r="B95" s="23" t="s">
        <v>4</v>
      </c>
      <c r="C95" s="34">
        <v>7</v>
      </c>
      <c r="D95" s="20"/>
      <c r="E95" s="20"/>
    </row>
    <row r="96" spans="2:5" x14ac:dyDescent="0.3">
      <c r="B96" s="23" t="s">
        <v>3</v>
      </c>
      <c r="C96" s="34">
        <v>1</v>
      </c>
      <c r="D96" s="20"/>
      <c r="E96" s="20"/>
    </row>
    <row r="97" spans="2:5" x14ac:dyDescent="0.3">
      <c r="B97" s="23" t="s">
        <v>1</v>
      </c>
      <c r="C97" s="34">
        <v>7</v>
      </c>
      <c r="D97" s="20"/>
      <c r="E97" s="20"/>
    </row>
    <row r="98" spans="2:5" x14ac:dyDescent="0.3">
      <c r="B98" s="23" t="s">
        <v>2</v>
      </c>
      <c r="C98" s="34">
        <v>5</v>
      </c>
      <c r="D98" s="20"/>
      <c r="E98" s="20"/>
    </row>
    <row r="99" spans="2:5" x14ac:dyDescent="0.3">
      <c r="B99" s="9" t="s">
        <v>79</v>
      </c>
      <c r="C99" s="32">
        <v>103</v>
      </c>
      <c r="D99" s="24">
        <f>C100/C99</f>
        <v>0.3300970873786408</v>
      </c>
      <c r="E99" s="24">
        <f>C100/(C99-C105-C106)</f>
        <v>0.45333333333333331</v>
      </c>
    </row>
    <row r="100" spans="2:5" x14ac:dyDescent="0.3">
      <c r="B100" s="22" t="s">
        <v>82</v>
      </c>
      <c r="C100" s="33">
        <v>34</v>
      </c>
      <c r="D100" s="20"/>
      <c r="E100" s="20"/>
    </row>
    <row r="101" spans="2:5" x14ac:dyDescent="0.3">
      <c r="B101" s="22" t="s">
        <v>0</v>
      </c>
      <c r="C101" s="33">
        <v>12</v>
      </c>
      <c r="D101" s="20"/>
      <c r="E101" s="20"/>
    </row>
    <row r="102" spans="2:5" x14ac:dyDescent="0.3">
      <c r="B102" s="23" t="s">
        <v>5</v>
      </c>
      <c r="C102" s="34">
        <v>1</v>
      </c>
      <c r="D102" s="20"/>
      <c r="E102" s="20"/>
    </row>
    <row r="103" spans="2:5" x14ac:dyDescent="0.3">
      <c r="B103" s="23" t="s">
        <v>1</v>
      </c>
      <c r="C103" s="34">
        <v>11</v>
      </c>
      <c r="D103" s="20"/>
      <c r="E103" s="20"/>
    </row>
    <row r="104" spans="2:5" x14ac:dyDescent="0.3">
      <c r="B104" s="22" t="s">
        <v>6</v>
      </c>
      <c r="C104" s="33">
        <v>57</v>
      </c>
      <c r="D104" s="20"/>
      <c r="E104" s="20"/>
    </row>
    <row r="105" spans="2:5" x14ac:dyDescent="0.3">
      <c r="B105" s="23" t="s">
        <v>4</v>
      </c>
      <c r="C105" s="34">
        <v>7</v>
      </c>
      <c r="D105" s="20"/>
      <c r="E105" s="20"/>
    </row>
    <row r="106" spans="2:5" x14ac:dyDescent="0.3">
      <c r="B106" s="23" t="s">
        <v>3</v>
      </c>
      <c r="C106" s="34">
        <v>21</v>
      </c>
      <c r="D106" s="20"/>
      <c r="E106" s="20"/>
    </row>
    <row r="107" spans="2:5" x14ac:dyDescent="0.3">
      <c r="B107" s="23" t="s">
        <v>1</v>
      </c>
      <c r="C107" s="34">
        <v>11</v>
      </c>
      <c r="D107" s="20"/>
      <c r="E107" s="20"/>
    </row>
    <row r="108" spans="2:5" ht="15" thickBot="1" x14ac:dyDescent="0.35">
      <c r="B108" s="23" t="s">
        <v>2</v>
      </c>
      <c r="C108" s="34">
        <v>18</v>
      </c>
      <c r="D108" s="20"/>
      <c r="E108" s="20"/>
    </row>
    <row r="109" spans="2:5" ht="15" thickBot="1" x14ac:dyDescent="0.35">
      <c r="B109" s="7" t="s">
        <v>15</v>
      </c>
      <c r="C109" s="31">
        <v>10940</v>
      </c>
      <c r="D109" s="19">
        <f>(C111+C122+C132+C144+C158+C171+C185+C197+C214+C207+C224+C234+C245+C253+C263+C273+C284+C292+C299+C313+C324+C332+C342)/C109</f>
        <v>0.71700182815356495</v>
      </c>
      <c r="E109" s="19">
        <f>(C111+C122+C132+C144+C158+C171+C185+C197+C207+C214+C224+C234+C245+C253+C263+C273+C284+C292+C299+C313+C324+C332+C342)/(C109-C113-C116-C117-C124-C126-C127-C134-C138-C139-C146-C147-C152-C153-C160-C165-C166-C173-C174-C179-C180-C187-C191-C192-C199-C201-C202-C209-C216-C218-C219-C226-C228-C229-C236-C237-C240-C241-C247-C248-C257-C258-C267-C268-C275-C278-C279-C286-C287-C294-C301-C302-C307-C308-C318-C319-C326-C327-C336-C337-C344-C345)</f>
        <v>0.82847486269539505</v>
      </c>
    </row>
    <row r="110" spans="2:5" x14ac:dyDescent="0.3">
      <c r="B110" s="9" t="s">
        <v>41</v>
      </c>
      <c r="C110" s="32">
        <v>201</v>
      </c>
      <c r="D110" s="24">
        <f>C111/C110</f>
        <v>0.51243781094527363</v>
      </c>
      <c r="E110" s="24">
        <f>C111/(C110-C113-C116-C117)</f>
        <v>0.70547945205479456</v>
      </c>
    </row>
    <row r="111" spans="2:5" x14ac:dyDescent="0.3">
      <c r="B111" s="22" t="s">
        <v>82</v>
      </c>
      <c r="C111" s="33">
        <v>103</v>
      </c>
      <c r="D111" s="20"/>
      <c r="E111" s="20"/>
    </row>
    <row r="112" spans="2:5" x14ac:dyDescent="0.3">
      <c r="B112" s="22" t="s">
        <v>0</v>
      </c>
      <c r="C112" s="33">
        <v>8</v>
      </c>
      <c r="D112" s="20"/>
      <c r="E112" s="20"/>
    </row>
    <row r="113" spans="2:5" x14ac:dyDescent="0.3">
      <c r="B113" s="23" t="s">
        <v>3</v>
      </c>
      <c r="C113" s="34">
        <v>4</v>
      </c>
      <c r="D113" s="20"/>
      <c r="E113" s="20"/>
    </row>
    <row r="114" spans="2:5" x14ac:dyDescent="0.3">
      <c r="B114" s="23" t="s">
        <v>2</v>
      </c>
      <c r="C114" s="34">
        <v>4</v>
      </c>
      <c r="D114" s="20"/>
      <c r="E114" s="20"/>
    </row>
    <row r="115" spans="2:5" x14ac:dyDescent="0.3">
      <c r="B115" s="22" t="s">
        <v>6</v>
      </c>
      <c r="C115" s="33">
        <v>90</v>
      </c>
      <c r="D115" s="20"/>
      <c r="E115" s="20"/>
    </row>
    <row r="116" spans="2:5" x14ac:dyDescent="0.3">
      <c r="B116" s="23" t="s">
        <v>4</v>
      </c>
      <c r="C116" s="34">
        <v>8</v>
      </c>
      <c r="D116" s="20"/>
      <c r="E116" s="20"/>
    </row>
    <row r="117" spans="2:5" x14ac:dyDescent="0.3">
      <c r="B117" s="23" t="s">
        <v>3</v>
      </c>
      <c r="C117" s="34">
        <v>43</v>
      </c>
      <c r="D117" s="20"/>
      <c r="E117" s="20"/>
    </row>
    <row r="118" spans="2:5" x14ac:dyDescent="0.3">
      <c r="B118" s="23" t="s">
        <v>5</v>
      </c>
      <c r="C118" s="34">
        <v>24</v>
      </c>
      <c r="D118" s="20"/>
      <c r="E118" s="20"/>
    </row>
    <row r="119" spans="2:5" x14ac:dyDescent="0.3">
      <c r="B119" s="23" t="s">
        <v>1</v>
      </c>
      <c r="C119" s="34">
        <v>5</v>
      </c>
      <c r="D119" s="20"/>
      <c r="E119" s="20"/>
    </row>
    <row r="120" spans="2:5" x14ac:dyDescent="0.3">
      <c r="B120" s="23" t="s">
        <v>2</v>
      </c>
      <c r="C120" s="34">
        <v>10</v>
      </c>
      <c r="D120" s="20"/>
      <c r="E120" s="20"/>
    </row>
    <row r="121" spans="2:5" x14ac:dyDescent="0.3">
      <c r="B121" s="9" t="s">
        <v>51</v>
      </c>
      <c r="C121" s="32">
        <v>116</v>
      </c>
      <c r="D121" s="24">
        <f>C122/C121</f>
        <v>0.51724137931034486</v>
      </c>
      <c r="E121" s="24">
        <f>C122/(C121-C124-C126-C127)</f>
        <v>0.60606060606060608</v>
      </c>
    </row>
    <row r="122" spans="2:5" x14ac:dyDescent="0.3">
      <c r="B122" s="22" t="s">
        <v>82</v>
      </c>
      <c r="C122" s="33">
        <v>60</v>
      </c>
      <c r="D122" s="20"/>
      <c r="E122" s="20"/>
    </row>
    <row r="123" spans="2:5" x14ac:dyDescent="0.3">
      <c r="B123" s="22" t="s">
        <v>0</v>
      </c>
      <c r="C123" s="33">
        <v>1</v>
      </c>
      <c r="D123" s="20"/>
      <c r="E123" s="20"/>
    </row>
    <row r="124" spans="2:5" x14ac:dyDescent="0.3">
      <c r="B124" s="23" t="s">
        <v>3</v>
      </c>
      <c r="C124" s="34">
        <v>1</v>
      </c>
      <c r="D124" s="20"/>
      <c r="E124" s="20"/>
    </row>
    <row r="125" spans="2:5" x14ac:dyDescent="0.3">
      <c r="B125" s="22" t="s">
        <v>6</v>
      </c>
      <c r="C125" s="33">
        <v>55</v>
      </c>
      <c r="D125" s="20"/>
      <c r="E125" s="20"/>
    </row>
    <row r="126" spans="2:5" x14ac:dyDescent="0.3">
      <c r="B126" s="23" t="s">
        <v>4</v>
      </c>
      <c r="C126" s="34">
        <v>6</v>
      </c>
      <c r="D126" s="20"/>
      <c r="E126" s="20"/>
    </row>
    <row r="127" spans="2:5" x14ac:dyDescent="0.3">
      <c r="B127" s="23" t="s">
        <v>3</v>
      </c>
      <c r="C127" s="34">
        <v>10</v>
      </c>
      <c r="D127" s="20"/>
      <c r="E127" s="20"/>
    </row>
    <row r="128" spans="2:5" x14ac:dyDescent="0.3">
      <c r="B128" s="23" t="s">
        <v>5</v>
      </c>
      <c r="C128" s="34">
        <v>34</v>
      </c>
      <c r="D128" s="20"/>
      <c r="E128" s="20"/>
    </row>
    <row r="129" spans="2:5" x14ac:dyDescent="0.3">
      <c r="B129" s="23" t="s">
        <v>1</v>
      </c>
      <c r="C129" s="34">
        <v>2</v>
      </c>
      <c r="D129" s="20"/>
      <c r="E129" s="20"/>
    </row>
    <row r="130" spans="2:5" x14ac:dyDescent="0.3">
      <c r="B130" s="23" t="s">
        <v>2</v>
      </c>
      <c r="C130" s="34">
        <v>3</v>
      </c>
      <c r="D130" s="20"/>
      <c r="E130" s="20"/>
    </row>
    <row r="131" spans="2:5" x14ac:dyDescent="0.3">
      <c r="B131" s="9" t="s">
        <v>42</v>
      </c>
      <c r="C131" s="32">
        <v>511</v>
      </c>
      <c r="D131" s="24">
        <f>C132/C131</f>
        <v>0.78277886497064575</v>
      </c>
      <c r="E131" s="24">
        <f>C132/(C131-C134-C138-C139)</f>
        <v>0.87527352297592997</v>
      </c>
    </row>
    <row r="132" spans="2:5" x14ac:dyDescent="0.3">
      <c r="B132" s="22" t="s">
        <v>82</v>
      </c>
      <c r="C132" s="33">
        <v>400</v>
      </c>
      <c r="D132" s="20"/>
      <c r="E132" s="20"/>
    </row>
    <row r="133" spans="2:5" x14ac:dyDescent="0.3">
      <c r="B133" s="22" t="s">
        <v>0</v>
      </c>
      <c r="C133" s="33">
        <v>6</v>
      </c>
      <c r="D133" s="20"/>
      <c r="E133" s="20"/>
    </row>
    <row r="134" spans="2:5" x14ac:dyDescent="0.3">
      <c r="B134" s="23" t="s">
        <v>3</v>
      </c>
      <c r="C134" s="34">
        <v>4</v>
      </c>
      <c r="D134" s="20"/>
      <c r="E134" s="20"/>
    </row>
    <row r="135" spans="2:5" x14ac:dyDescent="0.3">
      <c r="B135" s="23" t="s">
        <v>1</v>
      </c>
      <c r="C135" s="34">
        <v>1</v>
      </c>
      <c r="D135" s="20"/>
      <c r="E135" s="20"/>
    </row>
    <row r="136" spans="2:5" x14ac:dyDescent="0.3">
      <c r="B136" s="23" t="s">
        <v>2</v>
      </c>
      <c r="C136" s="34">
        <v>1</v>
      </c>
      <c r="D136" s="20"/>
      <c r="E136" s="20"/>
    </row>
    <row r="137" spans="2:5" x14ac:dyDescent="0.3">
      <c r="B137" s="22" t="s">
        <v>6</v>
      </c>
      <c r="C137" s="33">
        <v>105</v>
      </c>
      <c r="D137" s="20"/>
      <c r="E137" s="20"/>
    </row>
    <row r="138" spans="2:5" x14ac:dyDescent="0.3">
      <c r="B138" s="23" t="s">
        <v>4</v>
      </c>
      <c r="C138" s="34">
        <v>15</v>
      </c>
      <c r="D138" s="20"/>
      <c r="E138" s="20"/>
    </row>
    <row r="139" spans="2:5" x14ac:dyDescent="0.3">
      <c r="B139" s="23" t="s">
        <v>3</v>
      </c>
      <c r="C139" s="34">
        <v>35</v>
      </c>
      <c r="D139" s="20"/>
      <c r="E139" s="20"/>
    </row>
    <row r="140" spans="2:5" x14ac:dyDescent="0.3">
      <c r="B140" s="23" t="s">
        <v>5</v>
      </c>
      <c r="C140" s="34">
        <v>37</v>
      </c>
      <c r="D140" s="20"/>
      <c r="E140" s="20"/>
    </row>
    <row r="141" spans="2:5" x14ac:dyDescent="0.3">
      <c r="B141" s="23" t="s">
        <v>1</v>
      </c>
      <c r="C141" s="34">
        <v>10</v>
      </c>
      <c r="D141" s="20"/>
      <c r="E141" s="20"/>
    </row>
    <row r="142" spans="2:5" x14ac:dyDescent="0.3">
      <c r="B142" s="23" t="s">
        <v>2</v>
      </c>
      <c r="C142" s="34">
        <v>8</v>
      </c>
      <c r="D142" s="20"/>
      <c r="E142" s="20"/>
    </row>
    <row r="143" spans="2:5" x14ac:dyDescent="0.3">
      <c r="B143" s="9" t="s">
        <v>44</v>
      </c>
      <c r="C143" s="32">
        <v>4745</v>
      </c>
      <c r="D143" s="24">
        <f>C144/C143</f>
        <v>0.76037934668071649</v>
      </c>
      <c r="E143" s="24">
        <f>C144/(C143-C146-C147-C152-C153)</f>
        <v>0.86419161676646705</v>
      </c>
    </row>
    <row r="144" spans="2:5" x14ac:dyDescent="0.3">
      <c r="B144" s="22" t="s">
        <v>82</v>
      </c>
      <c r="C144" s="33">
        <v>3608</v>
      </c>
      <c r="D144" s="20"/>
      <c r="E144" s="20"/>
    </row>
    <row r="145" spans="2:5" x14ac:dyDescent="0.3">
      <c r="B145" s="22" t="s">
        <v>0</v>
      </c>
      <c r="C145" s="33">
        <v>94</v>
      </c>
      <c r="D145" s="20"/>
      <c r="E145" s="20"/>
    </row>
    <row r="146" spans="2:5" x14ac:dyDescent="0.3">
      <c r="B146" s="23" t="s">
        <v>4</v>
      </c>
      <c r="C146" s="34">
        <v>6</v>
      </c>
      <c r="D146" s="20"/>
      <c r="E146" s="20"/>
    </row>
    <row r="147" spans="2:5" x14ac:dyDescent="0.3">
      <c r="B147" s="23" t="s">
        <v>3</v>
      </c>
      <c r="C147" s="34">
        <v>42</v>
      </c>
      <c r="D147" s="20"/>
      <c r="E147" s="20"/>
    </row>
    <row r="148" spans="2:5" x14ac:dyDescent="0.3">
      <c r="B148" s="23" t="s">
        <v>5</v>
      </c>
      <c r="C148" s="34">
        <v>4</v>
      </c>
      <c r="D148" s="20"/>
      <c r="E148" s="20"/>
    </row>
    <row r="149" spans="2:5" x14ac:dyDescent="0.3">
      <c r="B149" s="23" t="s">
        <v>1</v>
      </c>
      <c r="C149" s="34">
        <v>7</v>
      </c>
      <c r="D149" s="20"/>
      <c r="E149" s="20"/>
    </row>
    <row r="150" spans="2:5" x14ac:dyDescent="0.3">
      <c r="B150" s="23" t="s">
        <v>2</v>
      </c>
      <c r="C150" s="34">
        <v>35</v>
      </c>
      <c r="D150" s="20"/>
      <c r="E150" s="20"/>
    </row>
    <row r="151" spans="2:5" x14ac:dyDescent="0.3">
      <c r="B151" s="22" t="s">
        <v>6</v>
      </c>
      <c r="C151" s="33">
        <v>1043</v>
      </c>
      <c r="D151" s="20"/>
      <c r="E151" s="20"/>
    </row>
    <row r="152" spans="2:5" x14ac:dyDescent="0.3">
      <c r="B152" s="23" t="s">
        <v>4</v>
      </c>
      <c r="C152" s="34">
        <v>182</v>
      </c>
      <c r="D152" s="20"/>
      <c r="E152" s="20"/>
    </row>
    <row r="153" spans="2:5" x14ac:dyDescent="0.3">
      <c r="B153" s="23" t="s">
        <v>3</v>
      </c>
      <c r="C153" s="34">
        <v>340</v>
      </c>
      <c r="D153" s="20"/>
      <c r="E153" s="20"/>
    </row>
    <row r="154" spans="2:5" x14ac:dyDescent="0.3">
      <c r="B154" s="23" t="s">
        <v>5</v>
      </c>
      <c r="C154" s="34">
        <v>311</v>
      </c>
      <c r="D154" s="20"/>
      <c r="E154" s="20"/>
    </row>
    <row r="155" spans="2:5" x14ac:dyDescent="0.3">
      <c r="B155" s="23" t="s">
        <v>1</v>
      </c>
      <c r="C155" s="34">
        <v>97</v>
      </c>
      <c r="D155" s="20"/>
      <c r="E155" s="20"/>
    </row>
    <row r="156" spans="2:5" x14ac:dyDescent="0.3">
      <c r="B156" s="23" t="s">
        <v>2</v>
      </c>
      <c r="C156" s="34">
        <v>113</v>
      </c>
      <c r="D156" s="20"/>
      <c r="E156" s="20"/>
    </row>
    <row r="157" spans="2:5" x14ac:dyDescent="0.3">
      <c r="B157" s="9" t="s">
        <v>43</v>
      </c>
      <c r="C157" s="32">
        <v>330</v>
      </c>
      <c r="D157" s="24">
        <f>C158/C157</f>
        <v>0.66666666666666663</v>
      </c>
      <c r="E157" s="24">
        <f>C158/(C157-C160-C165-C166)</f>
        <v>0.81481481481481477</v>
      </c>
    </row>
    <row r="158" spans="2:5" x14ac:dyDescent="0.3">
      <c r="B158" s="22" t="s">
        <v>82</v>
      </c>
      <c r="C158" s="33">
        <v>220</v>
      </c>
      <c r="D158" s="20"/>
      <c r="E158" s="20"/>
    </row>
    <row r="159" spans="2:5" x14ac:dyDescent="0.3">
      <c r="B159" s="22" t="s">
        <v>0</v>
      </c>
      <c r="C159" s="33">
        <v>10</v>
      </c>
      <c r="D159" s="20"/>
      <c r="E159" s="20"/>
    </row>
    <row r="160" spans="2:5" x14ac:dyDescent="0.3">
      <c r="B160" s="23" t="s">
        <v>3</v>
      </c>
      <c r="C160" s="34">
        <v>2</v>
      </c>
      <c r="D160" s="20"/>
      <c r="E160" s="20"/>
    </row>
    <row r="161" spans="2:5" x14ac:dyDescent="0.3">
      <c r="B161" s="23" t="s">
        <v>5</v>
      </c>
      <c r="C161" s="34">
        <v>3</v>
      </c>
      <c r="D161" s="20"/>
      <c r="E161" s="20"/>
    </row>
    <row r="162" spans="2:5" x14ac:dyDescent="0.3">
      <c r="B162" s="23" t="s">
        <v>1</v>
      </c>
      <c r="C162" s="34">
        <v>2</v>
      </c>
      <c r="D162" s="20"/>
      <c r="E162" s="20"/>
    </row>
    <row r="163" spans="2:5" x14ac:dyDescent="0.3">
      <c r="B163" s="23" t="s">
        <v>2</v>
      </c>
      <c r="C163" s="34">
        <v>3</v>
      </c>
      <c r="D163" s="20"/>
      <c r="E163" s="20"/>
    </row>
    <row r="164" spans="2:5" x14ac:dyDescent="0.3">
      <c r="B164" s="22" t="s">
        <v>6</v>
      </c>
      <c r="C164" s="33">
        <v>100</v>
      </c>
      <c r="D164" s="20"/>
      <c r="E164" s="20"/>
    </row>
    <row r="165" spans="2:5" x14ac:dyDescent="0.3">
      <c r="B165" s="23" t="s">
        <v>4</v>
      </c>
      <c r="C165" s="34">
        <v>12</v>
      </c>
      <c r="D165" s="20"/>
      <c r="E165" s="20"/>
    </row>
    <row r="166" spans="2:5" x14ac:dyDescent="0.3">
      <c r="B166" s="23" t="s">
        <v>3</v>
      </c>
      <c r="C166" s="34">
        <v>46</v>
      </c>
      <c r="D166" s="20"/>
      <c r="E166" s="20"/>
    </row>
    <row r="167" spans="2:5" x14ac:dyDescent="0.3">
      <c r="B167" s="23" t="s">
        <v>5</v>
      </c>
      <c r="C167" s="34">
        <v>30</v>
      </c>
      <c r="D167" s="20"/>
      <c r="E167" s="20"/>
    </row>
    <row r="168" spans="2:5" x14ac:dyDescent="0.3">
      <c r="B168" s="23" t="s">
        <v>1</v>
      </c>
      <c r="C168" s="34">
        <v>7</v>
      </c>
      <c r="D168" s="20"/>
      <c r="E168" s="20"/>
    </row>
    <row r="169" spans="2:5" x14ac:dyDescent="0.3">
      <c r="B169" s="23" t="s">
        <v>2</v>
      </c>
      <c r="C169" s="34">
        <v>5</v>
      </c>
      <c r="D169" s="20"/>
      <c r="E169" s="20"/>
    </row>
    <row r="170" spans="2:5" x14ac:dyDescent="0.3">
      <c r="B170" s="9" t="s">
        <v>47</v>
      </c>
      <c r="C170" s="32">
        <v>1050</v>
      </c>
      <c r="D170" s="24">
        <f>C171/C170</f>
        <v>0.65809523809523807</v>
      </c>
      <c r="E170" s="24">
        <f>C171/(C170-C173-C174-C179-C180)</f>
        <v>0.76017601760176012</v>
      </c>
    </row>
    <row r="171" spans="2:5" x14ac:dyDescent="0.3">
      <c r="B171" s="22" t="s">
        <v>82</v>
      </c>
      <c r="C171" s="33">
        <v>691</v>
      </c>
      <c r="D171" s="20"/>
      <c r="E171" s="20"/>
    </row>
    <row r="172" spans="2:5" x14ac:dyDescent="0.3">
      <c r="B172" s="22" t="s">
        <v>0</v>
      </c>
      <c r="C172" s="33">
        <v>32</v>
      </c>
      <c r="D172" s="20"/>
      <c r="E172" s="20"/>
    </row>
    <row r="173" spans="2:5" x14ac:dyDescent="0.3">
      <c r="B173" s="23" t="s">
        <v>4</v>
      </c>
      <c r="C173" s="34">
        <v>3</v>
      </c>
      <c r="D173" s="20"/>
      <c r="E173" s="20"/>
    </row>
    <row r="174" spans="2:5" x14ac:dyDescent="0.3">
      <c r="B174" s="23" t="s">
        <v>3</v>
      </c>
      <c r="C174" s="34">
        <v>8</v>
      </c>
      <c r="D174" s="20"/>
      <c r="E174" s="20"/>
    </row>
    <row r="175" spans="2:5" x14ac:dyDescent="0.3">
      <c r="B175" s="23" t="s">
        <v>5</v>
      </c>
      <c r="C175" s="34">
        <v>3</v>
      </c>
      <c r="D175" s="20"/>
      <c r="E175" s="20"/>
    </row>
    <row r="176" spans="2:5" x14ac:dyDescent="0.3">
      <c r="B176" s="23" t="s">
        <v>1</v>
      </c>
      <c r="C176" s="34">
        <v>3</v>
      </c>
      <c r="D176" s="20"/>
      <c r="E176" s="20"/>
    </row>
    <row r="177" spans="2:5" x14ac:dyDescent="0.3">
      <c r="B177" s="23" t="s">
        <v>2</v>
      </c>
      <c r="C177" s="34">
        <v>15</v>
      </c>
      <c r="D177" s="20"/>
      <c r="E177" s="20"/>
    </row>
    <row r="178" spans="2:5" x14ac:dyDescent="0.3">
      <c r="B178" s="22" t="s">
        <v>6</v>
      </c>
      <c r="C178" s="33">
        <v>327</v>
      </c>
      <c r="D178" s="20"/>
      <c r="E178" s="20"/>
    </row>
    <row r="179" spans="2:5" x14ac:dyDescent="0.3">
      <c r="B179" s="23" t="s">
        <v>4</v>
      </c>
      <c r="C179" s="34">
        <v>23</v>
      </c>
      <c r="D179" s="20"/>
      <c r="E179" s="20"/>
    </row>
    <row r="180" spans="2:5" x14ac:dyDescent="0.3">
      <c r="B180" s="23" t="s">
        <v>3</v>
      </c>
      <c r="C180" s="34">
        <v>107</v>
      </c>
      <c r="D180" s="20"/>
      <c r="E180" s="20"/>
    </row>
    <row r="181" spans="2:5" x14ac:dyDescent="0.3">
      <c r="B181" s="23" t="s">
        <v>5</v>
      </c>
      <c r="C181" s="34">
        <v>155</v>
      </c>
      <c r="D181" s="20"/>
      <c r="E181" s="20"/>
    </row>
    <row r="182" spans="2:5" x14ac:dyDescent="0.3">
      <c r="B182" s="23" t="s">
        <v>1</v>
      </c>
      <c r="C182" s="34">
        <v>8</v>
      </c>
      <c r="D182" s="20"/>
      <c r="E182" s="20"/>
    </row>
    <row r="183" spans="2:5" x14ac:dyDescent="0.3">
      <c r="B183" s="23" t="s">
        <v>2</v>
      </c>
      <c r="C183" s="34">
        <v>34</v>
      </c>
      <c r="D183" s="20"/>
      <c r="E183" s="20"/>
    </row>
    <row r="184" spans="2:5" x14ac:dyDescent="0.3">
      <c r="B184" s="9" t="s">
        <v>48</v>
      </c>
      <c r="C184" s="32">
        <v>625</v>
      </c>
      <c r="D184" s="24">
        <f>C185/C184</f>
        <v>0.8</v>
      </c>
      <c r="E184" s="24">
        <f>C185/(C184-C187-C191-C192)</f>
        <v>0.89126559714795006</v>
      </c>
    </row>
    <row r="185" spans="2:5" x14ac:dyDescent="0.3">
      <c r="B185" s="22" t="s">
        <v>82</v>
      </c>
      <c r="C185" s="33">
        <v>500</v>
      </c>
      <c r="D185" s="20"/>
      <c r="E185" s="20"/>
    </row>
    <row r="186" spans="2:5" x14ac:dyDescent="0.3">
      <c r="B186" s="22" t="s">
        <v>0</v>
      </c>
      <c r="C186" s="33">
        <v>5</v>
      </c>
      <c r="D186" s="20"/>
      <c r="E186" s="20"/>
    </row>
    <row r="187" spans="2:5" x14ac:dyDescent="0.3">
      <c r="B187" s="23" t="s">
        <v>3</v>
      </c>
      <c r="C187" s="34">
        <v>1</v>
      </c>
      <c r="D187" s="20"/>
      <c r="E187" s="20"/>
    </row>
    <row r="188" spans="2:5" x14ac:dyDescent="0.3">
      <c r="B188" s="23" t="s">
        <v>1</v>
      </c>
      <c r="C188" s="34">
        <v>1</v>
      </c>
      <c r="D188" s="20"/>
      <c r="E188" s="20"/>
    </row>
    <row r="189" spans="2:5" x14ac:dyDescent="0.3">
      <c r="B189" s="23" t="s">
        <v>2</v>
      </c>
      <c r="C189" s="34">
        <v>3</v>
      </c>
      <c r="D189" s="20"/>
      <c r="E189" s="20"/>
    </row>
    <row r="190" spans="2:5" x14ac:dyDescent="0.3">
      <c r="B190" s="22" t="s">
        <v>6</v>
      </c>
      <c r="C190" s="33">
        <v>120</v>
      </c>
      <c r="D190" s="20"/>
      <c r="E190" s="20"/>
    </row>
    <row r="191" spans="2:5" x14ac:dyDescent="0.3">
      <c r="B191" s="23" t="s">
        <v>4</v>
      </c>
      <c r="C191" s="34">
        <v>16</v>
      </c>
      <c r="D191" s="20"/>
      <c r="E191" s="20"/>
    </row>
    <row r="192" spans="2:5" x14ac:dyDescent="0.3">
      <c r="B192" s="23" t="s">
        <v>3</v>
      </c>
      <c r="C192" s="34">
        <v>47</v>
      </c>
      <c r="D192" s="20"/>
      <c r="E192" s="20"/>
    </row>
    <row r="193" spans="2:5" x14ac:dyDescent="0.3">
      <c r="B193" s="23" t="s">
        <v>5</v>
      </c>
      <c r="C193" s="34">
        <v>28</v>
      </c>
      <c r="D193" s="20"/>
      <c r="E193" s="20"/>
    </row>
    <row r="194" spans="2:5" x14ac:dyDescent="0.3">
      <c r="B194" s="23" t="s">
        <v>1</v>
      </c>
      <c r="C194" s="34">
        <v>18</v>
      </c>
      <c r="D194" s="20"/>
      <c r="E194" s="20"/>
    </row>
    <row r="195" spans="2:5" x14ac:dyDescent="0.3">
      <c r="B195" s="23" t="s">
        <v>2</v>
      </c>
      <c r="C195" s="34">
        <v>11</v>
      </c>
      <c r="D195" s="20"/>
      <c r="E195" s="20"/>
    </row>
    <row r="196" spans="2:5" x14ac:dyDescent="0.3">
      <c r="B196" s="9" t="s">
        <v>49</v>
      </c>
      <c r="C196" s="32">
        <v>226</v>
      </c>
      <c r="D196" s="24">
        <f>C197/C196</f>
        <v>0.52212389380530977</v>
      </c>
      <c r="E196" s="24">
        <f>C197/(C196-C199-C201-C202)</f>
        <v>0.59898477157360408</v>
      </c>
    </row>
    <row r="197" spans="2:5" x14ac:dyDescent="0.3">
      <c r="B197" s="22" t="s">
        <v>82</v>
      </c>
      <c r="C197" s="33">
        <v>118</v>
      </c>
      <c r="D197" s="20"/>
      <c r="E197" s="20"/>
    </row>
    <row r="198" spans="2:5" x14ac:dyDescent="0.3">
      <c r="B198" s="22" t="s">
        <v>0</v>
      </c>
      <c r="C198" s="33">
        <v>2</v>
      </c>
      <c r="D198" s="20"/>
      <c r="E198" s="20"/>
    </row>
    <row r="199" spans="2:5" x14ac:dyDescent="0.3">
      <c r="B199" s="23" t="s">
        <v>3</v>
      </c>
      <c r="C199" s="34">
        <v>2</v>
      </c>
      <c r="D199" s="20"/>
      <c r="E199" s="20"/>
    </row>
    <row r="200" spans="2:5" x14ac:dyDescent="0.3">
      <c r="B200" s="22" t="s">
        <v>6</v>
      </c>
      <c r="C200" s="33">
        <v>106</v>
      </c>
      <c r="D200" s="20"/>
      <c r="E200" s="20"/>
    </row>
    <row r="201" spans="2:5" x14ac:dyDescent="0.3">
      <c r="B201" s="23" t="s">
        <v>4</v>
      </c>
      <c r="C201" s="34">
        <v>5</v>
      </c>
      <c r="D201" s="20"/>
      <c r="E201" s="20"/>
    </row>
    <row r="202" spans="2:5" x14ac:dyDescent="0.3">
      <c r="B202" s="23" t="s">
        <v>3</v>
      </c>
      <c r="C202" s="34">
        <v>22</v>
      </c>
      <c r="D202" s="20"/>
      <c r="E202" s="20"/>
    </row>
    <row r="203" spans="2:5" x14ac:dyDescent="0.3">
      <c r="B203" s="23" t="s">
        <v>5</v>
      </c>
      <c r="C203" s="34">
        <v>66</v>
      </c>
      <c r="D203" s="20"/>
      <c r="E203" s="20"/>
    </row>
    <row r="204" spans="2:5" x14ac:dyDescent="0.3">
      <c r="B204" s="23" t="s">
        <v>1</v>
      </c>
      <c r="C204" s="34">
        <v>6</v>
      </c>
      <c r="D204" s="20"/>
      <c r="E204" s="20"/>
    </row>
    <row r="205" spans="2:5" x14ac:dyDescent="0.3">
      <c r="B205" s="23" t="s">
        <v>2</v>
      </c>
      <c r="C205" s="34">
        <v>7</v>
      </c>
      <c r="D205" s="20"/>
      <c r="E205" s="20"/>
    </row>
    <row r="206" spans="2:5" x14ac:dyDescent="0.3">
      <c r="B206" s="9" t="s">
        <v>53</v>
      </c>
      <c r="C206" s="32">
        <v>60</v>
      </c>
      <c r="D206" s="24">
        <f>C207/C206</f>
        <v>0.41666666666666669</v>
      </c>
      <c r="E206" s="24">
        <f>C207/(C206-C209)</f>
        <v>0.6097560975609756</v>
      </c>
    </row>
    <row r="207" spans="2:5" x14ac:dyDescent="0.3">
      <c r="B207" s="22" t="s">
        <v>82</v>
      </c>
      <c r="C207" s="33">
        <v>25</v>
      </c>
      <c r="D207" s="20"/>
      <c r="E207" s="20"/>
    </row>
    <row r="208" spans="2:5" x14ac:dyDescent="0.3">
      <c r="B208" s="22" t="s">
        <v>6</v>
      </c>
      <c r="C208" s="33">
        <v>35</v>
      </c>
      <c r="D208" s="20"/>
      <c r="E208" s="20"/>
    </row>
    <row r="209" spans="2:5" x14ac:dyDescent="0.3">
      <c r="B209" s="23" t="s">
        <v>3</v>
      </c>
      <c r="C209" s="34">
        <v>19</v>
      </c>
      <c r="D209" s="20"/>
      <c r="E209" s="20"/>
    </row>
    <row r="210" spans="2:5" x14ac:dyDescent="0.3">
      <c r="B210" s="23" t="s">
        <v>5</v>
      </c>
      <c r="C210" s="34">
        <v>14</v>
      </c>
      <c r="D210" s="20"/>
      <c r="E210" s="20"/>
    </row>
    <row r="211" spans="2:5" x14ac:dyDescent="0.3">
      <c r="B211" s="23" t="s">
        <v>1</v>
      </c>
      <c r="C211" s="34">
        <v>1</v>
      </c>
      <c r="D211" s="20"/>
      <c r="E211" s="20"/>
    </row>
    <row r="212" spans="2:5" x14ac:dyDescent="0.3">
      <c r="B212" s="23" t="s">
        <v>2</v>
      </c>
      <c r="C212" s="34">
        <v>1</v>
      </c>
      <c r="D212" s="20"/>
      <c r="E212" s="20"/>
    </row>
    <row r="213" spans="2:5" x14ac:dyDescent="0.3">
      <c r="B213" s="9" t="s">
        <v>54</v>
      </c>
      <c r="C213" s="32">
        <v>30</v>
      </c>
      <c r="D213" s="24">
        <f>C214/C213</f>
        <v>0.46666666666666667</v>
      </c>
      <c r="E213" s="24">
        <f>C214/(C213-C216-C218-C219)</f>
        <v>0.7</v>
      </c>
    </row>
    <row r="214" spans="2:5" x14ac:dyDescent="0.3">
      <c r="B214" s="22" t="s">
        <v>82</v>
      </c>
      <c r="C214" s="33">
        <v>14</v>
      </c>
      <c r="D214" s="20"/>
      <c r="E214" s="20"/>
    </row>
    <row r="215" spans="2:5" x14ac:dyDescent="0.3">
      <c r="B215" s="22" t="s">
        <v>0</v>
      </c>
      <c r="C215" s="33">
        <v>1</v>
      </c>
      <c r="D215" s="20"/>
      <c r="E215" s="20"/>
    </row>
    <row r="216" spans="2:5" x14ac:dyDescent="0.3">
      <c r="B216" s="23" t="s">
        <v>3</v>
      </c>
      <c r="C216" s="34">
        <v>1</v>
      </c>
      <c r="D216" s="20"/>
      <c r="E216" s="20"/>
    </row>
    <row r="217" spans="2:5" x14ac:dyDescent="0.3">
      <c r="B217" s="22" t="s">
        <v>6</v>
      </c>
      <c r="C217" s="33">
        <v>15</v>
      </c>
      <c r="D217" s="20"/>
      <c r="E217" s="20"/>
    </row>
    <row r="218" spans="2:5" x14ac:dyDescent="0.3">
      <c r="B218" s="23" t="s">
        <v>4</v>
      </c>
      <c r="C218" s="34">
        <v>3</v>
      </c>
      <c r="D218" s="20"/>
      <c r="E218" s="20"/>
    </row>
    <row r="219" spans="2:5" x14ac:dyDescent="0.3">
      <c r="B219" s="23" t="s">
        <v>3</v>
      </c>
      <c r="C219" s="34">
        <v>6</v>
      </c>
      <c r="D219" s="20"/>
      <c r="E219" s="20"/>
    </row>
    <row r="220" spans="2:5" x14ac:dyDescent="0.3">
      <c r="B220" s="23" t="s">
        <v>5</v>
      </c>
      <c r="C220" s="34">
        <v>2</v>
      </c>
      <c r="D220" s="20"/>
      <c r="E220" s="20"/>
    </row>
    <row r="221" spans="2:5" x14ac:dyDescent="0.3">
      <c r="B221" s="23" t="s">
        <v>1</v>
      </c>
      <c r="C221" s="34">
        <v>1</v>
      </c>
      <c r="D221" s="20"/>
      <c r="E221" s="20"/>
    </row>
    <row r="222" spans="2:5" x14ac:dyDescent="0.3">
      <c r="B222" s="23" t="s">
        <v>2</v>
      </c>
      <c r="C222" s="34">
        <v>3</v>
      </c>
      <c r="D222" s="20"/>
      <c r="E222" s="20"/>
    </row>
    <row r="223" spans="2:5" x14ac:dyDescent="0.3">
      <c r="B223" s="9" t="s">
        <v>56</v>
      </c>
      <c r="C223" s="32">
        <v>115</v>
      </c>
      <c r="D223" s="24">
        <f>C224/C223</f>
        <v>0.52173913043478259</v>
      </c>
      <c r="E223" s="24">
        <f>C224/(C223-C226-C228-C229)</f>
        <v>0.70588235294117652</v>
      </c>
    </row>
    <row r="224" spans="2:5" x14ac:dyDescent="0.3">
      <c r="B224" s="22" t="s">
        <v>82</v>
      </c>
      <c r="C224" s="33">
        <v>60</v>
      </c>
      <c r="D224" s="20"/>
      <c r="E224" s="20"/>
    </row>
    <row r="225" spans="2:5" x14ac:dyDescent="0.3">
      <c r="B225" s="22" t="s">
        <v>0</v>
      </c>
      <c r="C225" s="33">
        <v>3</v>
      </c>
      <c r="D225" s="20"/>
      <c r="E225" s="20"/>
    </row>
    <row r="226" spans="2:5" x14ac:dyDescent="0.3">
      <c r="B226" s="23" t="s">
        <v>3</v>
      </c>
      <c r="C226" s="34">
        <v>3</v>
      </c>
      <c r="D226" s="20"/>
      <c r="E226" s="20"/>
    </row>
    <row r="227" spans="2:5" x14ac:dyDescent="0.3">
      <c r="B227" s="22" t="s">
        <v>6</v>
      </c>
      <c r="C227" s="33">
        <v>52</v>
      </c>
      <c r="D227" s="20"/>
      <c r="E227" s="20"/>
    </row>
    <row r="228" spans="2:5" x14ac:dyDescent="0.3">
      <c r="B228" s="23" t="s">
        <v>4</v>
      </c>
      <c r="C228" s="34">
        <v>9</v>
      </c>
      <c r="D228" s="20"/>
      <c r="E228" s="20"/>
    </row>
    <row r="229" spans="2:5" x14ac:dyDescent="0.3">
      <c r="B229" s="23" t="s">
        <v>3</v>
      </c>
      <c r="C229" s="34">
        <v>18</v>
      </c>
      <c r="D229" s="20"/>
      <c r="E229" s="20"/>
    </row>
    <row r="230" spans="2:5" x14ac:dyDescent="0.3">
      <c r="B230" s="23" t="s">
        <v>5</v>
      </c>
      <c r="C230" s="34">
        <v>21</v>
      </c>
      <c r="D230" s="20"/>
      <c r="E230" s="20"/>
    </row>
    <row r="231" spans="2:5" x14ac:dyDescent="0.3">
      <c r="B231" s="23" t="s">
        <v>1</v>
      </c>
      <c r="C231" s="34">
        <v>1</v>
      </c>
      <c r="D231" s="20"/>
      <c r="E231" s="20"/>
    </row>
    <row r="232" spans="2:5" x14ac:dyDescent="0.3">
      <c r="B232" s="23" t="s">
        <v>2</v>
      </c>
      <c r="C232" s="34">
        <v>3</v>
      </c>
      <c r="D232" s="20"/>
      <c r="E232" s="20"/>
    </row>
    <row r="233" spans="2:5" x14ac:dyDescent="0.3">
      <c r="B233" s="9" t="s">
        <v>63</v>
      </c>
      <c r="C233" s="32">
        <v>236</v>
      </c>
      <c r="D233" s="24">
        <f>C234/C233</f>
        <v>0.58050847457627119</v>
      </c>
      <c r="E233" s="24">
        <f>C234/(C233-C236-C237-C240-C241)</f>
        <v>0.8404907975460123</v>
      </c>
    </row>
    <row r="234" spans="2:5" x14ac:dyDescent="0.3">
      <c r="B234" s="22" t="s">
        <v>82</v>
      </c>
      <c r="C234" s="33">
        <v>137</v>
      </c>
      <c r="D234" s="20"/>
      <c r="E234" s="20"/>
    </row>
    <row r="235" spans="2:5" x14ac:dyDescent="0.3">
      <c r="B235" s="22" t="s">
        <v>0</v>
      </c>
      <c r="C235" s="33">
        <v>12</v>
      </c>
      <c r="D235" s="20"/>
      <c r="E235" s="20"/>
    </row>
    <row r="236" spans="2:5" x14ac:dyDescent="0.3">
      <c r="B236" s="23" t="s">
        <v>4</v>
      </c>
      <c r="C236" s="34">
        <v>1</v>
      </c>
      <c r="D236" s="20"/>
      <c r="E236" s="20"/>
    </row>
    <row r="237" spans="2:5" x14ac:dyDescent="0.3">
      <c r="B237" s="23" t="s">
        <v>3</v>
      </c>
      <c r="C237" s="34">
        <v>10</v>
      </c>
      <c r="D237" s="20"/>
      <c r="E237" s="20"/>
    </row>
    <row r="238" spans="2:5" x14ac:dyDescent="0.3">
      <c r="B238" s="23" t="s">
        <v>2</v>
      </c>
      <c r="C238" s="34">
        <v>1</v>
      </c>
      <c r="D238" s="20"/>
      <c r="E238" s="20"/>
    </row>
    <row r="239" spans="2:5" x14ac:dyDescent="0.3">
      <c r="B239" s="22" t="s">
        <v>6</v>
      </c>
      <c r="C239" s="33">
        <v>87</v>
      </c>
      <c r="D239" s="20"/>
      <c r="E239" s="20"/>
    </row>
    <row r="240" spans="2:5" x14ac:dyDescent="0.3">
      <c r="B240" s="23" t="s">
        <v>4</v>
      </c>
      <c r="C240" s="34">
        <v>11</v>
      </c>
      <c r="D240" s="20"/>
      <c r="E240" s="20"/>
    </row>
    <row r="241" spans="2:5" x14ac:dyDescent="0.3">
      <c r="B241" s="23" t="s">
        <v>3</v>
      </c>
      <c r="C241" s="34">
        <v>51</v>
      </c>
      <c r="D241" s="20"/>
      <c r="E241" s="20"/>
    </row>
    <row r="242" spans="2:5" x14ac:dyDescent="0.3">
      <c r="B242" s="23" t="s">
        <v>5</v>
      </c>
      <c r="C242" s="34">
        <v>24</v>
      </c>
      <c r="D242" s="20"/>
      <c r="E242" s="20"/>
    </row>
    <row r="243" spans="2:5" x14ac:dyDescent="0.3">
      <c r="B243" s="23" t="s">
        <v>2</v>
      </c>
      <c r="C243" s="34">
        <v>1</v>
      </c>
      <c r="D243" s="20"/>
      <c r="E243" s="20"/>
    </row>
    <row r="244" spans="2:5" x14ac:dyDescent="0.3">
      <c r="B244" s="9" t="s">
        <v>61</v>
      </c>
      <c r="C244" s="32">
        <v>119</v>
      </c>
      <c r="D244" s="24">
        <f>C245/C244</f>
        <v>0.80672268907563027</v>
      </c>
      <c r="E244" s="24">
        <f>C245/(C244-C247-C248)</f>
        <v>0.94117647058823528</v>
      </c>
    </row>
    <row r="245" spans="2:5" x14ac:dyDescent="0.3">
      <c r="B245" s="22" t="s">
        <v>82</v>
      </c>
      <c r="C245" s="33">
        <v>96</v>
      </c>
      <c r="D245" s="20"/>
      <c r="E245" s="20"/>
    </row>
    <row r="246" spans="2:5" x14ac:dyDescent="0.3">
      <c r="B246" s="22" t="s">
        <v>6</v>
      </c>
      <c r="C246" s="33">
        <v>23</v>
      </c>
      <c r="D246" s="20"/>
      <c r="E246" s="20"/>
    </row>
    <row r="247" spans="2:5" x14ac:dyDescent="0.3">
      <c r="B247" s="23" t="s">
        <v>4</v>
      </c>
      <c r="C247" s="34">
        <v>6</v>
      </c>
      <c r="D247" s="20"/>
      <c r="E247" s="20"/>
    </row>
    <row r="248" spans="2:5" x14ac:dyDescent="0.3">
      <c r="B248" s="23" t="s">
        <v>3</v>
      </c>
      <c r="C248" s="34">
        <v>11</v>
      </c>
      <c r="D248" s="20"/>
      <c r="E248" s="20"/>
    </row>
    <row r="249" spans="2:5" x14ac:dyDescent="0.3">
      <c r="B249" s="23" t="s">
        <v>5</v>
      </c>
      <c r="C249" s="34">
        <v>2</v>
      </c>
      <c r="D249" s="20"/>
      <c r="E249" s="20"/>
    </row>
    <row r="250" spans="2:5" x14ac:dyDescent="0.3">
      <c r="B250" s="23" t="s">
        <v>1</v>
      </c>
      <c r="C250" s="34">
        <v>2</v>
      </c>
      <c r="D250" s="20"/>
      <c r="E250" s="20"/>
    </row>
    <row r="251" spans="2:5" x14ac:dyDescent="0.3">
      <c r="B251" s="23" t="s">
        <v>2</v>
      </c>
      <c r="C251" s="34">
        <v>2</v>
      </c>
      <c r="D251" s="20"/>
      <c r="E251" s="20"/>
    </row>
    <row r="252" spans="2:5" x14ac:dyDescent="0.3">
      <c r="B252" s="9" t="s">
        <v>64</v>
      </c>
      <c r="C252" s="32">
        <v>202</v>
      </c>
      <c r="D252" s="24">
        <f>C253/C252</f>
        <v>0.6089108910891089</v>
      </c>
      <c r="E252" s="24">
        <f>C253/(C252-C257-C258)</f>
        <v>0.77848101265822789</v>
      </c>
    </row>
    <row r="253" spans="2:5" x14ac:dyDescent="0.3">
      <c r="B253" s="22" t="s">
        <v>82</v>
      </c>
      <c r="C253" s="33">
        <v>123</v>
      </c>
      <c r="D253" s="20"/>
      <c r="E253" s="20"/>
    </row>
    <row r="254" spans="2:5" x14ac:dyDescent="0.3">
      <c r="B254" s="22" t="s">
        <v>0</v>
      </c>
      <c r="C254" s="33">
        <v>5</v>
      </c>
      <c r="D254" s="20"/>
      <c r="E254" s="20"/>
    </row>
    <row r="255" spans="2:5" x14ac:dyDescent="0.3">
      <c r="B255" s="23" t="s">
        <v>2</v>
      </c>
      <c r="C255" s="34">
        <v>5</v>
      </c>
      <c r="D255" s="20"/>
      <c r="E255" s="20"/>
    </row>
    <row r="256" spans="2:5" x14ac:dyDescent="0.3">
      <c r="B256" s="22" t="s">
        <v>6</v>
      </c>
      <c r="C256" s="33">
        <v>74</v>
      </c>
      <c r="D256" s="20"/>
      <c r="E256" s="20"/>
    </row>
    <row r="257" spans="2:5" x14ac:dyDescent="0.3">
      <c r="B257" s="23" t="s">
        <v>4</v>
      </c>
      <c r="C257" s="34">
        <v>8</v>
      </c>
      <c r="D257" s="20"/>
      <c r="E257" s="20"/>
    </row>
    <row r="258" spans="2:5" x14ac:dyDescent="0.3">
      <c r="B258" s="23" t="s">
        <v>3</v>
      </c>
      <c r="C258" s="34">
        <v>36</v>
      </c>
      <c r="D258" s="20"/>
      <c r="E258" s="20"/>
    </row>
    <row r="259" spans="2:5" x14ac:dyDescent="0.3">
      <c r="B259" s="23" t="s">
        <v>5</v>
      </c>
      <c r="C259" s="34">
        <v>19</v>
      </c>
      <c r="D259" s="20"/>
      <c r="E259" s="20"/>
    </row>
    <row r="260" spans="2:5" x14ac:dyDescent="0.3">
      <c r="B260" s="23" t="s">
        <v>1</v>
      </c>
      <c r="C260" s="34">
        <v>3</v>
      </c>
      <c r="D260" s="20"/>
      <c r="E260" s="20"/>
    </row>
    <row r="261" spans="2:5" x14ac:dyDescent="0.3">
      <c r="B261" s="23" t="s">
        <v>2</v>
      </c>
      <c r="C261" s="34">
        <v>8</v>
      </c>
      <c r="D261" s="20"/>
      <c r="E261" s="20"/>
    </row>
    <row r="262" spans="2:5" x14ac:dyDescent="0.3">
      <c r="B262" s="9" t="s">
        <v>69</v>
      </c>
      <c r="C262" s="32">
        <v>120</v>
      </c>
      <c r="D262" s="24">
        <f>C263/C262</f>
        <v>0.73333333333333328</v>
      </c>
      <c r="E262" s="24">
        <f>C263/(C262-C267-C268)</f>
        <v>0.88888888888888884</v>
      </c>
    </row>
    <row r="263" spans="2:5" x14ac:dyDescent="0.3">
      <c r="B263" s="22" t="s">
        <v>82</v>
      </c>
      <c r="C263" s="33">
        <v>88</v>
      </c>
      <c r="D263" s="20"/>
      <c r="E263" s="20"/>
    </row>
    <row r="264" spans="2:5" x14ac:dyDescent="0.3">
      <c r="B264" s="22" t="s">
        <v>0</v>
      </c>
      <c r="C264" s="33">
        <v>2</v>
      </c>
      <c r="D264" s="20"/>
      <c r="E264" s="20"/>
    </row>
    <row r="265" spans="2:5" x14ac:dyDescent="0.3">
      <c r="B265" s="23" t="s">
        <v>2</v>
      </c>
      <c r="C265" s="34">
        <v>2</v>
      </c>
      <c r="D265" s="20"/>
      <c r="E265" s="20"/>
    </row>
    <row r="266" spans="2:5" x14ac:dyDescent="0.3">
      <c r="B266" s="22" t="s">
        <v>6</v>
      </c>
      <c r="C266" s="33">
        <v>30</v>
      </c>
      <c r="D266" s="20"/>
      <c r="E266" s="20"/>
    </row>
    <row r="267" spans="2:5" x14ac:dyDescent="0.3">
      <c r="B267" s="23" t="s">
        <v>4</v>
      </c>
      <c r="C267" s="34">
        <v>10</v>
      </c>
      <c r="D267" s="20"/>
      <c r="E267" s="20"/>
    </row>
    <row r="268" spans="2:5" x14ac:dyDescent="0.3">
      <c r="B268" s="23" t="s">
        <v>3</v>
      </c>
      <c r="C268" s="34">
        <v>11</v>
      </c>
      <c r="D268" s="20"/>
      <c r="E268" s="20"/>
    </row>
    <row r="269" spans="2:5" x14ac:dyDescent="0.3">
      <c r="B269" s="23" t="s">
        <v>5</v>
      </c>
      <c r="C269" s="34">
        <v>3</v>
      </c>
      <c r="D269" s="20"/>
      <c r="E269" s="20"/>
    </row>
    <row r="270" spans="2:5" x14ac:dyDescent="0.3">
      <c r="B270" s="23" t="s">
        <v>1</v>
      </c>
      <c r="C270" s="34">
        <v>2</v>
      </c>
      <c r="D270" s="20"/>
      <c r="E270" s="20"/>
    </row>
    <row r="271" spans="2:5" x14ac:dyDescent="0.3">
      <c r="B271" s="23" t="s">
        <v>2</v>
      </c>
      <c r="C271" s="34">
        <v>4</v>
      </c>
      <c r="D271" s="20"/>
      <c r="E271" s="20"/>
    </row>
    <row r="272" spans="2:5" x14ac:dyDescent="0.3">
      <c r="B272" s="9" t="s">
        <v>67</v>
      </c>
      <c r="C272" s="32">
        <v>293</v>
      </c>
      <c r="D272" s="24">
        <f>C273/C272</f>
        <v>0.67918088737201365</v>
      </c>
      <c r="E272" s="24">
        <f>C273/(C272-C275-C278-C279)</f>
        <v>0.83263598326359833</v>
      </c>
    </row>
    <row r="273" spans="2:5" x14ac:dyDescent="0.3">
      <c r="B273" s="22" t="s">
        <v>82</v>
      </c>
      <c r="C273" s="33">
        <v>199</v>
      </c>
      <c r="D273" s="20"/>
      <c r="E273" s="20"/>
    </row>
    <row r="274" spans="2:5" x14ac:dyDescent="0.3">
      <c r="B274" s="22" t="s">
        <v>0</v>
      </c>
      <c r="C274" s="33">
        <v>13</v>
      </c>
      <c r="D274" s="20"/>
      <c r="E274" s="20"/>
    </row>
    <row r="275" spans="2:5" x14ac:dyDescent="0.3">
      <c r="B275" s="23" t="s">
        <v>3</v>
      </c>
      <c r="C275" s="34">
        <v>9</v>
      </c>
      <c r="D275" s="20"/>
      <c r="E275" s="20"/>
    </row>
    <row r="276" spans="2:5" x14ac:dyDescent="0.3">
      <c r="B276" s="23" t="s">
        <v>2</v>
      </c>
      <c r="C276" s="34">
        <v>4</v>
      </c>
      <c r="D276" s="20"/>
      <c r="E276" s="20"/>
    </row>
    <row r="277" spans="2:5" x14ac:dyDescent="0.3">
      <c r="B277" s="22" t="s">
        <v>6</v>
      </c>
      <c r="C277" s="33">
        <v>81</v>
      </c>
      <c r="D277" s="20"/>
      <c r="E277" s="20"/>
    </row>
    <row r="278" spans="2:5" x14ac:dyDescent="0.3">
      <c r="B278" s="23" t="s">
        <v>4</v>
      </c>
      <c r="C278" s="34">
        <v>10</v>
      </c>
      <c r="D278" s="20"/>
      <c r="E278" s="20"/>
    </row>
    <row r="279" spans="2:5" x14ac:dyDescent="0.3">
      <c r="B279" s="23" t="s">
        <v>3</v>
      </c>
      <c r="C279" s="34">
        <v>35</v>
      </c>
      <c r="D279" s="20"/>
      <c r="E279" s="20"/>
    </row>
    <row r="280" spans="2:5" x14ac:dyDescent="0.3">
      <c r="B280" s="23" t="s">
        <v>5</v>
      </c>
      <c r="C280" s="34">
        <v>25</v>
      </c>
      <c r="D280" s="20"/>
      <c r="E280" s="20"/>
    </row>
    <row r="281" spans="2:5" x14ac:dyDescent="0.3">
      <c r="B281" s="23" t="s">
        <v>1</v>
      </c>
      <c r="C281" s="34">
        <v>6</v>
      </c>
      <c r="D281" s="20"/>
      <c r="E281" s="20"/>
    </row>
    <row r="282" spans="2:5" x14ac:dyDescent="0.3">
      <c r="B282" s="23" t="s">
        <v>2</v>
      </c>
      <c r="C282" s="34">
        <v>5</v>
      </c>
      <c r="D282" s="20"/>
      <c r="E282" s="20"/>
    </row>
    <row r="283" spans="2:5" x14ac:dyDescent="0.3">
      <c r="B283" s="9" t="s">
        <v>68</v>
      </c>
      <c r="C283" s="32">
        <v>80</v>
      </c>
      <c r="D283" s="24">
        <f>C284/C283</f>
        <v>0.45</v>
      </c>
      <c r="E283" s="24">
        <f>C284/(C283-C286-C287)</f>
        <v>0.51428571428571423</v>
      </c>
    </row>
    <row r="284" spans="2:5" x14ac:dyDescent="0.3">
      <c r="B284" s="22" t="s">
        <v>82</v>
      </c>
      <c r="C284" s="33">
        <v>36</v>
      </c>
      <c r="D284" s="20"/>
      <c r="E284" s="20"/>
    </row>
    <row r="285" spans="2:5" x14ac:dyDescent="0.3">
      <c r="B285" s="22" t="s">
        <v>6</v>
      </c>
      <c r="C285" s="33">
        <v>44</v>
      </c>
      <c r="D285" s="20"/>
      <c r="E285" s="20"/>
    </row>
    <row r="286" spans="2:5" x14ac:dyDescent="0.3">
      <c r="B286" s="23" t="s">
        <v>4</v>
      </c>
      <c r="C286" s="34">
        <v>3</v>
      </c>
      <c r="D286" s="20"/>
      <c r="E286" s="20"/>
    </row>
    <row r="287" spans="2:5" x14ac:dyDescent="0.3">
      <c r="B287" s="23" t="s">
        <v>3</v>
      </c>
      <c r="C287" s="34">
        <v>7</v>
      </c>
      <c r="D287" s="20"/>
      <c r="E287" s="20"/>
    </row>
    <row r="288" spans="2:5" x14ac:dyDescent="0.3">
      <c r="B288" s="23" t="s">
        <v>5</v>
      </c>
      <c r="C288" s="34">
        <v>26</v>
      </c>
      <c r="D288" s="20"/>
      <c r="E288" s="20"/>
    </row>
    <row r="289" spans="2:5" x14ac:dyDescent="0.3">
      <c r="B289" s="23" t="s">
        <v>1</v>
      </c>
      <c r="C289" s="34">
        <v>5</v>
      </c>
      <c r="D289" s="20"/>
      <c r="E289" s="20"/>
    </row>
    <row r="290" spans="2:5" x14ac:dyDescent="0.3">
      <c r="B290" s="23" t="s">
        <v>2</v>
      </c>
      <c r="C290" s="34">
        <v>3</v>
      </c>
      <c r="D290" s="20"/>
      <c r="E290" s="20"/>
    </row>
    <row r="291" spans="2:5" x14ac:dyDescent="0.3">
      <c r="B291" s="9" t="s">
        <v>72</v>
      </c>
      <c r="C291" s="32">
        <v>30</v>
      </c>
      <c r="D291" s="24">
        <f>C292/C291</f>
        <v>0.76666666666666672</v>
      </c>
      <c r="E291" s="24">
        <f>C292/(C291-C294)</f>
        <v>0.88461538461538458</v>
      </c>
    </row>
    <row r="292" spans="2:5" x14ac:dyDescent="0.3">
      <c r="B292" s="22" t="s">
        <v>82</v>
      </c>
      <c r="C292" s="33">
        <v>23</v>
      </c>
      <c r="D292" s="20"/>
      <c r="E292" s="20"/>
    </row>
    <row r="293" spans="2:5" x14ac:dyDescent="0.3">
      <c r="B293" s="22" t="s">
        <v>6</v>
      </c>
      <c r="C293" s="33">
        <v>7</v>
      </c>
      <c r="D293" s="20"/>
      <c r="E293" s="20"/>
    </row>
    <row r="294" spans="2:5" x14ac:dyDescent="0.3">
      <c r="B294" s="23" t="s">
        <v>3</v>
      </c>
      <c r="C294" s="34">
        <v>4</v>
      </c>
      <c r="D294" s="20"/>
      <c r="E294" s="20"/>
    </row>
    <row r="295" spans="2:5" x14ac:dyDescent="0.3">
      <c r="B295" s="23" t="s">
        <v>5</v>
      </c>
      <c r="C295" s="34">
        <v>1</v>
      </c>
      <c r="D295" s="20"/>
      <c r="E295" s="20"/>
    </row>
    <row r="296" spans="2:5" x14ac:dyDescent="0.3">
      <c r="B296" s="23" t="s">
        <v>1</v>
      </c>
      <c r="C296" s="34">
        <v>1</v>
      </c>
      <c r="D296" s="20"/>
      <c r="E296" s="20"/>
    </row>
    <row r="297" spans="2:5" x14ac:dyDescent="0.3">
      <c r="B297" s="23" t="s">
        <v>2</v>
      </c>
      <c r="C297" s="34">
        <v>1</v>
      </c>
      <c r="D297" s="20"/>
      <c r="E297" s="20"/>
    </row>
    <row r="298" spans="2:5" x14ac:dyDescent="0.3">
      <c r="B298" s="9" t="s">
        <v>60</v>
      </c>
      <c r="C298" s="32">
        <v>1289</v>
      </c>
      <c r="D298" s="24">
        <f>C299/C298</f>
        <v>0.74321179208688903</v>
      </c>
      <c r="E298" s="24">
        <f>C299/(C298-C301-C302-C307-C308)</f>
        <v>0.83449477351916379</v>
      </c>
    </row>
    <row r="299" spans="2:5" x14ac:dyDescent="0.3">
      <c r="B299" s="22" t="s">
        <v>82</v>
      </c>
      <c r="C299" s="33">
        <v>958</v>
      </c>
      <c r="D299" s="20"/>
      <c r="E299" s="20"/>
    </row>
    <row r="300" spans="2:5" x14ac:dyDescent="0.3">
      <c r="B300" s="22" t="s">
        <v>0</v>
      </c>
      <c r="C300" s="33">
        <v>36</v>
      </c>
      <c r="D300" s="20"/>
      <c r="E300" s="20"/>
    </row>
    <row r="301" spans="2:5" x14ac:dyDescent="0.3">
      <c r="B301" s="23" t="s">
        <v>4</v>
      </c>
      <c r="C301" s="34">
        <v>3</v>
      </c>
      <c r="D301" s="20"/>
      <c r="E301" s="20"/>
    </row>
    <row r="302" spans="2:5" x14ac:dyDescent="0.3">
      <c r="B302" s="23" t="s">
        <v>3</v>
      </c>
      <c r="C302" s="34">
        <v>6</v>
      </c>
      <c r="D302" s="20"/>
      <c r="E302" s="20"/>
    </row>
    <row r="303" spans="2:5" x14ac:dyDescent="0.3">
      <c r="B303" s="23" t="s">
        <v>5</v>
      </c>
      <c r="C303" s="34">
        <v>2</v>
      </c>
      <c r="D303" s="20"/>
      <c r="E303" s="20"/>
    </row>
    <row r="304" spans="2:5" x14ac:dyDescent="0.3">
      <c r="B304" s="23" t="s">
        <v>1</v>
      </c>
      <c r="C304" s="34">
        <v>4</v>
      </c>
      <c r="D304" s="20"/>
      <c r="E304" s="20"/>
    </row>
    <row r="305" spans="2:5" x14ac:dyDescent="0.3">
      <c r="B305" s="23" t="s">
        <v>2</v>
      </c>
      <c r="C305" s="34">
        <v>21</v>
      </c>
      <c r="D305" s="20"/>
      <c r="E305" s="20"/>
    </row>
    <row r="306" spans="2:5" x14ac:dyDescent="0.3">
      <c r="B306" s="22" t="s">
        <v>6</v>
      </c>
      <c r="C306" s="33">
        <v>295</v>
      </c>
      <c r="D306" s="20"/>
      <c r="E306" s="20"/>
    </row>
    <row r="307" spans="2:5" x14ac:dyDescent="0.3">
      <c r="B307" s="23" t="s">
        <v>4</v>
      </c>
      <c r="C307" s="34">
        <v>25</v>
      </c>
      <c r="D307" s="20"/>
      <c r="E307" s="20"/>
    </row>
    <row r="308" spans="2:5" x14ac:dyDescent="0.3">
      <c r="B308" s="23" t="s">
        <v>3</v>
      </c>
      <c r="C308" s="34">
        <v>107</v>
      </c>
      <c r="D308" s="20"/>
      <c r="E308" s="20"/>
    </row>
    <row r="309" spans="2:5" x14ac:dyDescent="0.3">
      <c r="B309" s="23" t="s">
        <v>5</v>
      </c>
      <c r="C309" s="34">
        <v>112</v>
      </c>
      <c r="D309" s="20"/>
      <c r="E309" s="20"/>
    </row>
    <row r="310" spans="2:5" x14ac:dyDescent="0.3">
      <c r="B310" s="23" t="s">
        <v>1</v>
      </c>
      <c r="C310" s="34">
        <v>19</v>
      </c>
      <c r="D310" s="20"/>
      <c r="E310" s="20"/>
    </row>
    <row r="311" spans="2:5" x14ac:dyDescent="0.3">
      <c r="B311" s="23" t="s">
        <v>2</v>
      </c>
      <c r="C311" s="34">
        <v>32</v>
      </c>
      <c r="D311" s="20"/>
      <c r="E311" s="20"/>
    </row>
    <row r="312" spans="2:5" x14ac:dyDescent="0.3">
      <c r="B312" s="9" t="s">
        <v>38</v>
      </c>
      <c r="C312" s="32">
        <v>164</v>
      </c>
      <c r="D312" s="24">
        <f>C313/C312</f>
        <v>0.50609756097560976</v>
      </c>
      <c r="E312" s="24">
        <f>C313/(C312-C318-C319)</f>
        <v>0.55704697986577179</v>
      </c>
    </row>
    <row r="313" spans="2:5" x14ac:dyDescent="0.3">
      <c r="B313" s="22" t="s">
        <v>82</v>
      </c>
      <c r="C313" s="33">
        <v>83</v>
      </c>
      <c r="D313" s="20"/>
      <c r="E313" s="20"/>
    </row>
    <row r="314" spans="2:5" x14ac:dyDescent="0.3">
      <c r="B314" s="22" t="s">
        <v>0</v>
      </c>
      <c r="C314" s="33">
        <v>15</v>
      </c>
      <c r="D314" s="20"/>
      <c r="E314" s="20"/>
    </row>
    <row r="315" spans="2:5" x14ac:dyDescent="0.3">
      <c r="B315" s="23" t="s">
        <v>5</v>
      </c>
      <c r="C315" s="34">
        <v>14</v>
      </c>
      <c r="D315" s="20"/>
      <c r="E315" s="20"/>
    </row>
    <row r="316" spans="2:5" x14ac:dyDescent="0.3">
      <c r="B316" s="23" t="s">
        <v>1</v>
      </c>
      <c r="C316" s="34">
        <v>1</v>
      </c>
      <c r="D316" s="20"/>
      <c r="E316" s="20"/>
    </row>
    <row r="317" spans="2:5" x14ac:dyDescent="0.3">
      <c r="B317" s="22" t="s">
        <v>6</v>
      </c>
      <c r="C317" s="33">
        <v>66</v>
      </c>
      <c r="D317" s="20"/>
      <c r="E317" s="20"/>
    </row>
    <row r="318" spans="2:5" x14ac:dyDescent="0.3">
      <c r="B318" s="23" t="s">
        <v>4</v>
      </c>
      <c r="C318" s="34">
        <v>3</v>
      </c>
      <c r="D318" s="20"/>
      <c r="E318" s="20"/>
    </row>
    <row r="319" spans="2:5" x14ac:dyDescent="0.3">
      <c r="B319" s="23" t="s">
        <v>3</v>
      </c>
      <c r="C319" s="34">
        <v>12</v>
      </c>
      <c r="D319" s="20"/>
      <c r="E319" s="20"/>
    </row>
    <row r="320" spans="2:5" x14ac:dyDescent="0.3">
      <c r="B320" s="23" t="s">
        <v>5</v>
      </c>
      <c r="C320" s="34">
        <v>6</v>
      </c>
      <c r="D320" s="20"/>
      <c r="E320" s="20"/>
    </row>
    <row r="321" spans="2:5" x14ac:dyDescent="0.3">
      <c r="B321" s="23" t="s">
        <v>1</v>
      </c>
      <c r="C321" s="34">
        <v>43</v>
      </c>
      <c r="D321" s="20"/>
      <c r="E321" s="20"/>
    </row>
    <row r="322" spans="2:5" x14ac:dyDescent="0.3">
      <c r="B322" s="23" t="s">
        <v>2</v>
      </c>
      <c r="C322" s="34">
        <v>2</v>
      </c>
      <c r="D322" s="20"/>
      <c r="E322" s="20"/>
    </row>
    <row r="323" spans="2:5" x14ac:dyDescent="0.3">
      <c r="B323" s="9" t="s">
        <v>74</v>
      </c>
      <c r="C323" s="32">
        <v>248</v>
      </c>
      <c r="D323" s="24">
        <f>C324/C323</f>
        <v>0.74596774193548387</v>
      </c>
      <c r="E323" s="24">
        <f>C324/(C323-C326-C327)</f>
        <v>0.83710407239819007</v>
      </c>
    </row>
    <row r="324" spans="2:5" x14ac:dyDescent="0.3">
      <c r="B324" s="22" t="s">
        <v>82</v>
      </c>
      <c r="C324" s="33">
        <v>185</v>
      </c>
      <c r="D324" s="20"/>
      <c r="E324" s="20"/>
    </row>
    <row r="325" spans="2:5" x14ac:dyDescent="0.3">
      <c r="B325" s="22" t="s">
        <v>6</v>
      </c>
      <c r="C325" s="33">
        <v>63</v>
      </c>
      <c r="D325" s="20"/>
      <c r="E325" s="20"/>
    </row>
    <row r="326" spans="2:5" x14ac:dyDescent="0.3">
      <c r="B326" s="23" t="s">
        <v>4</v>
      </c>
      <c r="C326" s="34">
        <v>4</v>
      </c>
      <c r="D326" s="20"/>
      <c r="E326" s="20"/>
    </row>
    <row r="327" spans="2:5" x14ac:dyDescent="0.3">
      <c r="B327" s="23" t="s">
        <v>3</v>
      </c>
      <c r="C327" s="34">
        <v>23</v>
      </c>
      <c r="D327" s="20"/>
      <c r="E327" s="20"/>
    </row>
    <row r="328" spans="2:5" x14ac:dyDescent="0.3">
      <c r="B328" s="23" t="s">
        <v>5</v>
      </c>
      <c r="C328" s="34">
        <v>27</v>
      </c>
      <c r="D328" s="20"/>
      <c r="E328" s="20"/>
    </row>
    <row r="329" spans="2:5" x14ac:dyDescent="0.3">
      <c r="B329" s="23" t="s">
        <v>1</v>
      </c>
      <c r="C329" s="34">
        <v>5</v>
      </c>
      <c r="D329" s="20"/>
      <c r="E329" s="20"/>
    </row>
    <row r="330" spans="2:5" x14ac:dyDescent="0.3">
      <c r="B330" s="23" t="s">
        <v>2</v>
      </c>
      <c r="C330" s="34">
        <v>4</v>
      </c>
      <c r="D330" s="20"/>
      <c r="E330" s="20"/>
    </row>
    <row r="331" spans="2:5" x14ac:dyDescent="0.3">
      <c r="B331" s="9" t="s">
        <v>77</v>
      </c>
      <c r="C331" s="32">
        <v>60</v>
      </c>
      <c r="D331" s="24">
        <f>C332/C331</f>
        <v>0.83333333333333337</v>
      </c>
      <c r="E331" s="24">
        <f>C332/(C331-C336-C337)</f>
        <v>0.8771929824561403</v>
      </c>
    </row>
    <row r="332" spans="2:5" x14ac:dyDescent="0.3">
      <c r="B332" s="22" t="s">
        <v>82</v>
      </c>
      <c r="C332" s="33">
        <v>50</v>
      </c>
      <c r="D332" s="20"/>
      <c r="E332" s="20"/>
    </row>
    <row r="333" spans="2:5" x14ac:dyDescent="0.3">
      <c r="B333" s="22" t="s">
        <v>0</v>
      </c>
      <c r="C333" s="33">
        <v>1</v>
      </c>
      <c r="D333" s="20"/>
      <c r="E333" s="20"/>
    </row>
    <row r="334" spans="2:5" x14ac:dyDescent="0.3">
      <c r="B334" s="23" t="s">
        <v>2</v>
      </c>
      <c r="C334" s="34">
        <v>1</v>
      </c>
      <c r="D334" s="20"/>
      <c r="E334" s="20"/>
    </row>
    <row r="335" spans="2:5" x14ac:dyDescent="0.3">
      <c r="B335" s="22" t="s">
        <v>6</v>
      </c>
      <c r="C335" s="33">
        <v>9</v>
      </c>
      <c r="D335" s="20"/>
      <c r="E335" s="20"/>
    </row>
    <row r="336" spans="2:5" x14ac:dyDescent="0.3">
      <c r="B336" s="23" t="s">
        <v>4</v>
      </c>
      <c r="C336" s="34">
        <v>2</v>
      </c>
      <c r="D336" s="20"/>
      <c r="E336" s="20"/>
    </row>
    <row r="337" spans="2:5" x14ac:dyDescent="0.3">
      <c r="B337" s="23" t="s">
        <v>3</v>
      </c>
      <c r="C337" s="34">
        <v>1</v>
      </c>
      <c r="D337" s="20"/>
      <c r="E337" s="20"/>
    </row>
    <row r="338" spans="2:5" x14ac:dyDescent="0.3">
      <c r="B338" s="23" t="s">
        <v>5</v>
      </c>
      <c r="C338" s="34">
        <v>1</v>
      </c>
      <c r="D338" s="20"/>
      <c r="E338" s="20"/>
    </row>
    <row r="339" spans="2:5" x14ac:dyDescent="0.3">
      <c r="B339" s="23" t="s">
        <v>1</v>
      </c>
      <c r="C339" s="34">
        <v>3</v>
      </c>
      <c r="D339" s="20"/>
      <c r="E339" s="20"/>
    </row>
    <row r="340" spans="2:5" x14ac:dyDescent="0.3">
      <c r="B340" s="23" t="s">
        <v>2</v>
      </c>
      <c r="C340" s="34">
        <v>2</v>
      </c>
      <c r="D340" s="20"/>
      <c r="E340" s="20"/>
    </row>
    <row r="341" spans="2:5" x14ac:dyDescent="0.3">
      <c r="B341" s="9" t="s">
        <v>80</v>
      </c>
      <c r="C341" s="32">
        <v>90</v>
      </c>
      <c r="D341" s="24">
        <f>C342/C341</f>
        <v>0.74444444444444446</v>
      </c>
      <c r="E341" s="24">
        <f>C342/(C341-C344-C345)</f>
        <v>0.88157894736842102</v>
      </c>
    </row>
    <row r="342" spans="2:5" x14ac:dyDescent="0.3">
      <c r="B342" s="22" t="s">
        <v>82</v>
      </c>
      <c r="C342" s="33">
        <v>67</v>
      </c>
      <c r="D342" s="20"/>
      <c r="E342" s="20"/>
    </row>
    <row r="343" spans="2:5" x14ac:dyDescent="0.3">
      <c r="B343" s="22" t="s">
        <v>6</v>
      </c>
      <c r="C343" s="33">
        <v>23</v>
      </c>
      <c r="D343" s="20"/>
      <c r="E343" s="20"/>
    </row>
    <row r="344" spans="2:5" x14ac:dyDescent="0.3">
      <c r="B344" s="23" t="s">
        <v>4</v>
      </c>
      <c r="C344" s="34">
        <v>6</v>
      </c>
      <c r="D344" s="20"/>
      <c r="E344" s="20"/>
    </row>
    <row r="345" spans="2:5" x14ac:dyDescent="0.3">
      <c r="B345" s="23" t="s">
        <v>3</v>
      </c>
      <c r="C345" s="34">
        <v>8</v>
      </c>
      <c r="D345" s="20"/>
      <c r="E345" s="20"/>
    </row>
    <row r="346" spans="2:5" x14ac:dyDescent="0.3">
      <c r="B346" s="23" t="s">
        <v>5</v>
      </c>
      <c r="C346" s="34">
        <v>6</v>
      </c>
      <c r="D346" s="20"/>
      <c r="E346" s="20"/>
    </row>
    <row r="347" spans="2:5" x14ac:dyDescent="0.3">
      <c r="B347" s="23" t="s">
        <v>1</v>
      </c>
      <c r="C347" s="34">
        <v>2</v>
      </c>
      <c r="D347" s="20"/>
      <c r="E347" s="20"/>
    </row>
    <row r="348" spans="2:5" ht="15" thickBot="1" x14ac:dyDescent="0.35">
      <c r="B348" s="23" t="s">
        <v>2</v>
      </c>
      <c r="C348" s="34">
        <v>1</v>
      </c>
      <c r="D348" s="20"/>
      <c r="E348" s="20"/>
    </row>
    <row r="349" spans="2:5" ht="15" thickBot="1" x14ac:dyDescent="0.35">
      <c r="B349" s="7" t="s">
        <v>30</v>
      </c>
      <c r="C349" s="31">
        <v>1382</v>
      </c>
      <c r="D349" s="19">
        <f>(C351+C355+C367+C374+C383+C393+C399+C407+C414+C421)/C349</f>
        <v>0.77785817655571632</v>
      </c>
      <c r="E349" s="19">
        <f>(C351+C355+C367+C374+C383+C393+C399+C407+C414+C421)/(C349-C357-C361-C362-C369-C370-C378-C379-C387-C388-C395-C403-C409-C410-C416-C417-C423)</f>
        <v>0.8437990580847724</v>
      </c>
    </row>
    <row r="350" spans="2:5" x14ac:dyDescent="0.3">
      <c r="B350" s="9" t="s">
        <v>42</v>
      </c>
      <c r="C350" s="32">
        <v>30</v>
      </c>
      <c r="D350" s="24">
        <f>C351/C350</f>
        <v>0.96666666666666667</v>
      </c>
      <c r="E350" s="24">
        <f>C351/(C350)</f>
        <v>0.96666666666666667</v>
      </c>
    </row>
    <row r="351" spans="2:5" x14ac:dyDescent="0.3">
      <c r="B351" s="22" t="s">
        <v>82</v>
      </c>
      <c r="C351" s="33">
        <v>29</v>
      </c>
      <c r="D351" s="20"/>
      <c r="E351" s="20"/>
    </row>
    <row r="352" spans="2:5" x14ac:dyDescent="0.3">
      <c r="B352" s="22" t="s">
        <v>6</v>
      </c>
      <c r="C352" s="33">
        <v>1</v>
      </c>
      <c r="D352" s="20"/>
      <c r="E352" s="20"/>
    </row>
    <row r="353" spans="2:5" x14ac:dyDescent="0.3">
      <c r="B353" s="23" t="s">
        <v>5</v>
      </c>
      <c r="C353" s="34">
        <v>1</v>
      </c>
      <c r="D353" s="20"/>
      <c r="E353" s="20"/>
    </row>
    <row r="354" spans="2:5" x14ac:dyDescent="0.3">
      <c r="B354" s="9" t="s">
        <v>44</v>
      </c>
      <c r="C354" s="32">
        <v>588</v>
      </c>
      <c r="D354" s="24">
        <f>C355/C354</f>
        <v>0.82993197278911568</v>
      </c>
      <c r="E354" s="24">
        <f>C355/(C354-C357-C361--C362)</f>
        <v>0.83134582623509368</v>
      </c>
    </row>
    <row r="355" spans="2:5" x14ac:dyDescent="0.3">
      <c r="B355" s="22" t="s">
        <v>82</v>
      </c>
      <c r="C355" s="33">
        <v>488</v>
      </c>
      <c r="D355" s="20"/>
      <c r="E355" s="20"/>
    </row>
    <row r="356" spans="2:5" x14ac:dyDescent="0.3">
      <c r="B356" s="22" t="s">
        <v>0</v>
      </c>
      <c r="C356" s="33">
        <v>8</v>
      </c>
      <c r="D356" s="20"/>
      <c r="E356" s="20"/>
    </row>
    <row r="357" spans="2:5" x14ac:dyDescent="0.3">
      <c r="B357" s="23" t="s">
        <v>3</v>
      </c>
      <c r="C357" s="34">
        <v>1</v>
      </c>
      <c r="D357" s="20"/>
      <c r="E357" s="20"/>
    </row>
    <row r="358" spans="2:5" x14ac:dyDescent="0.3">
      <c r="B358" s="23" t="s">
        <v>5</v>
      </c>
      <c r="C358" s="34">
        <v>5</v>
      </c>
      <c r="D358" s="20"/>
      <c r="E358" s="20"/>
    </row>
    <row r="359" spans="2:5" x14ac:dyDescent="0.3">
      <c r="B359" s="23" t="s">
        <v>1</v>
      </c>
      <c r="C359" s="34">
        <v>2</v>
      </c>
      <c r="D359" s="20"/>
      <c r="E359" s="20"/>
    </row>
    <row r="360" spans="2:5" x14ac:dyDescent="0.3">
      <c r="B360" s="22" t="s">
        <v>6</v>
      </c>
      <c r="C360" s="33">
        <v>92</v>
      </c>
      <c r="D360" s="20"/>
      <c r="E360" s="20"/>
    </row>
    <row r="361" spans="2:5" x14ac:dyDescent="0.3">
      <c r="B361" s="23" t="s">
        <v>4</v>
      </c>
      <c r="C361" s="34">
        <v>17</v>
      </c>
      <c r="D361" s="20"/>
      <c r="E361" s="20"/>
    </row>
    <row r="362" spans="2:5" x14ac:dyDescent="0.3">
      <c r="B362" s="23" t="s">
        <v>3</v>
      </c>
      <c r="C362" s="34">
        <v>17</v>
      </c>
      <c r="D362" s="20"/>
      <c r="E362" s="20"/>
    </row>
    <row r="363" spans="2:5" x14ac:dyDescent="0.3">
      <c r="B363" s="23" t="s">
        <v>5</v>
      </c>
      <c r="C363" s="34">
        <v>37</v>
      </c>
      <c r="D363" s="20"/>
      <c r="E363" s="20"/>
    </row>
    <row r="364" spans="2:5" x14ac:dyDescent="0.3">
      <c r="B364" s="23" t="s">
        <v>1</v>
      </c>
      <c r="C364" s="34">
        <v>19</v>
      </c>
      <c r="D364" s="20"/>
      <c r="E364" s="20"/>
    </row>
    <row r="365" spans="2:5" x14ac:dyDescent="0.3">
      <c r="B365" s="23" t="s">
        <v>2</v>
      </c>
      <c r="C365" s="34">
        <v>2</v>
      </c>
      <c r="D365" s="20"/>
      <c r="E365" s="20"/>
    </row>
    <row r="366" spans="2:5" x14ac:dyDescent="0.3">
      <c r="B366" s="9" t="s">
        <v>43</v>
      </c>
      <c r="C366" s="32">
        <v>60</v>
      </c>
      <c r="D366" s="24">
        <f>C367/C366</f>
        <v>0.8</v>
      </c>
      <c r="E366" s="24">
        <f>C367/(C366-C369-C370)</f>
        <v>0.90566037735849059</v>
      </c>
    </row>
    <row r="367" spans="2:5" x14ac:dyDescent="0.3">
      <c r="B367" s="22" t="s">
        <v>82</v>
      </c>
      <c r="C367" s="33">
        <v>48</v>
      </c>
      <c r="D367" s="20"/>
      <c r="E367" s="20"/>
    </row>
    <row r="368" spans="2:5" x14ac:dyDescent="0.3">
      <c r="B368" s="22" t="s">
        <v>6</v>
      </c>
      <c r="C368" s="33">
        <v>12</v>
      </c>
      <c r="D368" s="20"/>
      <c r="E368" s="20"/>
    </row>
    <row r="369" spans="2:5" x14ac:dyDescent="0.3">
      <c r="B369" s="23" t="s">
        <v>4</v>
      </c>
      <c r="C369" s="34">
        <v>5</v>
      </c>
      <c r="D369" s="20"/>
      <c r="E369" s="20"/>
    </row>
    <row r="370" spans="2:5" x14ac:dyDescent="0.3">
      <c r="B370" s="23" t="s">
        <v>3</v>
      </c>
      <c r="C370" s="34">
        <v>2</v>
      </c>
      <c r="D370" s="20"/>
      <c r="E370" s="20"/>
    </row>
    <row r="371" spans="2:5" x14ac:dyDescent="0.3">
      <c r="B371" s="23" t="s">
        <v>5</v>
      </c>
      <c r="C371" s="34">
        <v>3</v>
      </c>
      <c r="D371" s="20"/>
      <c r="E371" s="20"/>
    </row>
    <row r="372" spans="2:5" x14ac:dyDescent="0.3">
      <c r="B372" s="23" t="s">
        <v>1</v>
      </c>
      <c r="C372" s="34">
        <v>2</v>
      </c>
      <c r="D372" s="20"/>
      <c r="E372" s="20"/>
    </row>
    <row r="373" spans="2:5" x14ac:dyDescent="0.3">
      <c r="B373" s="9" t="s">
        <v>47</v>
      </c>
      <c r="C373" s="32">
        <v>120</v>
      </c>
      <c r="D373" s="24">
        <f>C374/C373</f>
        <v>0.7</v>
      </c>
      <c r="E373" s="24">
        <f>C374/(C373-C378-C379)</f>
        <v>0.84</v>
      </c>
    </row>
    <row r="374" spans="2:5" x14ac:dyDescent="0.3">
      <c r="B374" s="22" t="s">
        <v>82</v>
      </c>
      <c r="C374" s="33">
        <v>84</v>
      </c>
      <c r="D374" s="20"/>
      <c r="E374" s="20"/>
    </row>
    <row r="375" spans="2:5" x14ac:dyDescent="0.3">
      <c r="B375" s="22" t="s">
        <v>0</v>
      </c>
      <c r="C375" s="33">
        <v>1</v>
      </c>
      <c r="D375" s="20"/>
      <c r="E375" s="20"/>
    </row>
    <row r="376" spans="2:5" x14ac:dyDescent="0.3">
      <c r="B376" s="23" t="s">
        <v>5</v>
      </c>
      <c r="C376" s="34">
        <v>1</v>
      </c>
      <c r="D376" s="20"/>
      <c r="E376" s="20"/>
    </row>
    <row r="377" spans="2:5" x14ac:dyDescent="0.3">
      <c r="B377" s="22" t="s">
        <v>6</v>
      </c>
      <c r="C377" s="33">
        <v>35</v>
      </c>
      <c r="D377" s="20"/>
      <c r="E377" s="20"/>
    </row>
    <row r="378" spans="2:5" x14ac:dyDescent="0.3">
      <c r="B378" s="23" t="s">
        <v>4</v>
      </c>
      <c r="C378" s="34">
        <v>13</v>
      </c>
      <c r="D378" s="20"/>
      <c r="E378" s="20"/>
    </row>
    <row r="379" spans="2:5" x14ac:dyDescent="0.3">
      <c r="B379" s="23" t="s">
        <v>3</v>
      </c>
      <c r="C379" s="34">
        <v>7</v>
      </c>
      <c r="D379" s="20"/>
      <c r="E379" s="20"/>
    </row>
    <row r="380" spans="2:5" x14ac:dyDescent="0.3">
      <c r="B380" s="23" t="s">
        <v>5</v>
      </c>
      <c r="C380" s="34">
        <v>9</v>
      </c>
      <c r="D380" s="20"/>
      <c r="E380" s="20"/>
    </row>
    <row r="381" spans="2:5" x14ac:dyDescent="0.3">
      <c r="B381" s="23" t="s">
        <v>1</v>
      </c>
      <c r="C381" s="34">
        <v>6</v>
      </c>
      <c r="D381" s="20"/>
      <c r="E381" s="20"/>
    </row>
    <row r="382" spans="2:5" x14ac:dyDescent="0.3">
      <c r="B382" s="9" t="s">
        <v>48</v>
      </c>
      <c r="C382" s="32">
        <v>116</v>
      </c>
      <c r="D382" s="24">
        <f>C383/C382</f>
        <v>0.81896551724137934</v>
      </c>
      <c r="E382" s="24">
        <f>C383/(C382-C387-C388)</f>
        <v>0.87962962962962965</v>
      </c>
    </row>
    <row r="383" spans="2:5" x14ac:dyDescent="0.3">
      <c r="B383" s="22" t="s">
        <v>82</v>
      </c>
      <c r="C383" s="33">
        <v>95</v>
      </c>
      <c r="D383" s="20"/>
      <c r="E383" s="20"/>
    </row>
    <row r="384" spans="2:5" x14ac:dyDescent="0.3">
      <c r="B384" s="22" t="s">
        <v>0</v>
      </c>
      <c r="C384" s="33">
        <v>1</v>
      </c>
      <c r="D384" s="20"/>
      <c r="E384" s="20"/>
    </row>
    <row r="385" spans="2:5" x14ac:dyDescent="0.3">
      <c r="B385" s="23" t="s">
        <v>2</v>
      </c>
      <c r="C385" s="34">
        <v>1</v>
      </c>
      <c r="D385" s="20"/>
      <c r="E385" s="20"/>
    </row>
    <row r="386" spans="2:5" x14ac:dyDescent="0.3">
      <c r="B386" s="22" t="s">
        <v>6</v>
      </c>
      <c r="C386" s="33">
        <v>20</v>
      </c>
      <c r="D386" s="20"/>
      <c r="E386" s="20"/>
    </row>
    <row r="387" spans="2:5" x14ac:dyDescent="0.3">
      <c r="B387" s="23" t="s">
        <v>4</v>
      </c>
      <c r="C387" s="34">
        <v>7</v>
      </c>
      <c r="D387" s="20"/>
      <c r="E387" s="20"/>
    </row>
    <row r="388" spans="2:5" x14ac:dyDescent="0.3">
      <c r="B388" s="23" t="s">
        <v>3</v>
      </c>
      <c r="C388" s="34">
        <v>1</v>
      </c>
      <c r="D388" s="20"/>
      <c r="E388" s="20"/>
    </row>
    <row r="389" spans="2:5" x14ac:dyDescent="0.3">
      <c r="B389" s="23" t="s">
        <v>5</v>
      </c>
      <c r="C389" s="34">
        <v>4</v>
      </c>
      <c r="D389" s="20"/>
      <c r="E389" s="20"/>
    </row>
    <row r="390" spans="2:5" x14ac:dyDescent="0.3">
      <c r="B390" s="23" t="s">
        <v>1</v>
      </c>
      <c r="C390" s="34">
        <v>7</v>
      </c>
      <c r="D390" s="20"/>
      <c r="E390" s="20"/>
    </row>
    <row r="391" spans="2:5" x14ac:dyDescent="0.3">
      <c r="B391" s="23" t="s">
        <v>2</v>
      </c>
      <c r="C391" s="34">
        <v>1</v>
      </c>
      <c r="D391" s="20"/>
      <c r="E391" s="20"/>
    </row>
    <row r="392" spans="2:5" x14ac:dyDescent="0.3">
      <c r="B392" s="9" t="s">
        <v>49</v>
      </c>
      <c r="C392" s="32">
        <v>60</v>
      </c>
      <c r="D392" s="24">
        <f>C393/C392</f>
        <v>0.46666666666666667</v>
      </c>
      <c r="E392" s="24">
        <f>C393/(C392-C395)</f>
        <v>0.48275862068965519</v>
      </c>
    </row>
    <row r="393" spans="2:5" x14ac:dyDescent="0.3">
      <c r="B393" s="22" t="s">
        <v>82</v>
      </c>
      <c r="C393" s="33">
        <v>28</v>
      </c>
      <c r="D393" s="20"/>
      <c r="E393" s="20"/>
    </row>
    <row r="394" spans="2:5" x14ac:dyDescent="0.3">
      <c r="B394" s="22" t="s">
        <v>6</v>
      </c>
      <c r="C394" s="33">
        <v>32</v>
      </c>
      <c r="D394" s="20"/>
      <c r="E394" s="20"/>
    </row>
    <row r="395" spans="2:5" x14ac:dyDescent="0.3">
      <c r="B395" s="23" t="s">
        <v>4</v>
      </c>
      <c r="C395" s="34">
        <v>2</v>
      </c>
      <c r="D395" s="20"/>
      <c r="E395" s="20"/>
    </row>
    <row r="396" spans="2:5" x14ac:dyDescent="0.3">
      <c r="B396" s="23" t="s">
        <v>5</v>
      </c>
      <c r="C396" s="34">
        <v>29</v>
      </c>
      <c r="D396" s="20"/>
      <c r="E396" s="20"/>
    </row>
    <row r="397" spans="2:5" x14ac:dyDescent="0.3">
      <c r="B397" s="23" t="s">
        <v>1</v>
      </c>
      <c r="C397" s="34">
        <v>1</v>
      </c>
      <c r="D397" s="20"/>
      <c r="E397" s="20"/>
    </row>
    <row r="398" spans="2:5" x14ac:dyDescent="0.3">
      <c r="B398" s="9" t="s">
        <v>59</v>
      </c>
      <c r="C398" s="32">
        <v>30</v>
      </c>
      <c r="D398" s="24">
        <f>C399/C398</f>
        <v>0.56666666666666665</v>
      </c>
      <c r="E398" s="24">
        <f>C399/(C398-C403)</f>
        <v>0.70833333333333337</v>
      </c>
    </row>
    <row r="399" spans="2:5" x14ac:dyDescent="0.3">
      <c r="B399" s="22" t="s">
        <v>82</v>
      </c>
      <c r="C399" s="33">
        <v>17</v>
      </c>
      <c r="D399" s="20"/>
      <c r="E399" s="20"/>
    </row>
    <row r="400" spans="2:5" x14ac:dyDescent="0.3">
      <c r="B400" s="22" t="s">
        <v>0</v>
      </c>
      <c r="C400" s="33">
        <v>1</v>
      </c>
      <c r="D400" s="20"/>
      <c r="E400" s="20"/>
    </row>
    <row r="401" spans="2:5" x14ac:dyDescent="0.3">
      <c r="B401" s="23" t="s">
        <v>1</v>
      </c>
      <c r="C401" s="34">
        <v>1</v>
      </c>
      <c r="D401" s="20"/>
      <c r="E401" s="20"/>
    </row>
    <row r="402" spans="2:5" x14ac:dyDescent="0.3">
      <c r="B402" s="22" t="s">
        <v>6</v>
      </c>
      <c r="C402" s="33">
        <v>12</v>
      </c>
      <c r="D402" s="20"/>
      <c r="E402" s="20"/>
    </row>
    <row r="403" spans="2:5" x14ac:dyDescent="0.3">
      <c r="B403" s="23" t="s">
        <v>4</v>
      </c>
      <c r="C403" s="34">
        <v>6</v>
      </c>
      <c r="D403" s="20"/>
      <c r="E403" s="20"/>
    </row>
    <row r="404" spans="2:5" x14ac:dyDescent="0.3">
      <c r="B404" s="23" t="s">
        <v>5</v>
      </c>
      <c r="C404" s="34">
        <v>5</v>
      </c>
      <c r="D404" s="20"/>
      <c r="E404" s="20"/>
    </row>
    <row r="405" spans="2:5" x14ac:dyDescent="0.3">
      <c r="B405" s="23" t="s">
        <v>1</v>
      </c>
      <c r="C405" s="34">
        <v>1</v>
      </c>
      <c r="D405" s="20"/>
      <c r="E405" s="20"/>
    </row>
    <row r="406" spans="2:5" x14ac:dyDescent="0.3">
      <c r="B406" s="9" t="s">
        <v>60</v>
      </c>
      <c r="C406" s="32">
        <v>137</v>
      </c>
      <c r="D406" s="24">
        <f>C407/C406</f>
        <v>0.8029197080291971</v>
      </c>
      <c r="E406" s="24">
        <f>C407/(C406-C409-C410)</f>
        <v>0.88709677419354838</v>
      </c>
    </row>
    <row r="407" spans="2:5" x14ac:dyDescent="0.3">
      <c r="B407" s="22" t="s">
        <v>82</v>
      </c>
      <c r="C407" s="33">
        <v>110</v>
      </c>
      <c r="D407" s="20"/>
      <c r="E407" s="20"/>
    </row>
    <row r="408" spans="2:5" x14ac:dyDescent="0.3">
      <c r="B408" s="22" t="s">
        <v>6</v>
      </c>
      <c r="C408" s="33">
        <v>27</v>
      </c>
      <c r="D408" s="20"/>
      <c r="E408" s="20"/>
    </row>
    <row r="409" spans="2:5" x14ac:dyDescent="0.3">
      <c r="B409" s="23" t="s">
        <v>4</v>
      </c>
      <c r="C409" s="34">
        <v>11</v>
      </c>
      <c r="D409" s="20"/>
      <c r="E409" s="20"/>
    </row>
    <row r="410" spans="2:5" x14ac:dyDescent="0.3">
      <c r="B410" s="23" t="s">
        <v>3</v>
      </c>
      <c r="C410" s="34">
        <v>2</v>
      </c>
      <c r="D410" s="20"/>
      <c r="E410" s="20"/>
    </row>
    <row r="411" spans="2:5" x14ac:dyDescent="0.3">
      <c r="B411" s="23" t="s">
        <v>5</v>
      </c>
      <c r="C411" s="34">
        <v>6</v>
      </c>
      <c r="D411" s="20"/>
      <c r="E411" s="20"/>
    </row>
    <row r="412" spans="2:5" x14ac:dyDescent="0.3">
      <c r="B412" s="23" t="s">
        <v>1</v>
      </c>
      <c r="C412" s="34">
        <v>8</v>
      </c>
      <c r="D412" s="20"/>
      <c r="E412" s="20"/>
    </row>
    <row r="413" spans="2:5" x14ac:dyDescent="0.3">
      <c r="B413" s="9" t="s">
        <v>38</v>
      </c>
      <c r="C413" s="32">
        <v>181</v>
      </c>
      <c r="D413" s="24">
        <f>C414/C413</f>
        <v>0.71270718232044195</v>
      </c>
      <c r="E413" s="24">
        <f>C414/(C413-C416-C417)</f>
        <v>0.74566473988439308</v>
      </c>
    </row>
    <row r="414" spans="2:5" x14ac:dyDescent="0.3">
      <c r="B414" s="22" t="s">
        <v>82</v>
      </c>
      <c r="C414" s="33">
        <v>129</v>
      </c>
      <c r="D414" s="20"/>
      <c r="E414" s="20"/>
    </row>
    <row r="415" spans="2:5" x14ac:dyDescent="0.3">
      <c r="B415" s="22" t="s">
        <v>6</v>
      </c>
      <c r="C415" s="33">
        <v>52</v>
      </c>
      <c r="D415" s="20"/>
      <c r="E415" s="20"/>
    </row>
    <row r="416" spans="2:5" x14ac:dyDescent="0.3">
      <c r="B416" s="23" t="s">
        <v>4</v>
      </c>
      <c r="C416" s="34">
        <v>7</v>
      </c>
      <c r="D416" s="20"/>
      <c r="E416" s="20"/>
    </row>
    <row r="417" spans="2:5" x14ac:dyDescent="0.3">
      <c r="B417" s="23" t="s">
        <v>3</v>
      </c>
      <c r="C417" s="34">
        <v>1</v>
      </c>
      <c r="D417" s="20"/>
      <c r="E417" s="20"/>
    </row>
    <row r="418" spans="2:5" x14ac:dyDescent="0.3">
      <c r="B418" s="23" t="s">
        <v>5</v>
      </c>
      <c r="C418" s="34">
        <v>29</v>
      </c>
      <c r="D418" s="20"/>
      <c r="E418" s="20"/>
    </row>
    <row r="419" spans="2:5" x14ac:dyDescent="0.3">
      <c r="B419" s="23" t="s">
        <v>1</v>
      </c>
      <c r="C419" s="34">
        <v>15</v>
      </c>
      <c r="D419" s="20"/>
      <c r="E419" s="20"/>
    </row>
    <row r="420" spans="2:5" x14ac:dyDescent="0.3">
      <c r="B420" s="9" t="s">
        <v>74</v>
      </c>
      <c r="C420" s="32">
        <v>60</v>
      </c>
      <c r="D420" s="24">
        <f>C421/C420</f>
        <v>0.78333333333333333</v>
      </c>
      <c r="E420" s="24">
        <f>C421/(C420-C423)</f>
        <v>0.92156862745098034</v>
      </c>
    </row>
    <row r="421" spans="2:5" x14ac:dyDescent="0.3">
      <c r="B421" s="22" t="s">
        <v>82</v>
      </c>
      <c r="C421" s="33">
        <v>47</v>
      </c>
      <c r="D421" s="20"/>
      <c r="E421" s="20"/>
    </row>
    <row r="422" spans="2:5" x14ac:dyDescent="0.3">
      <c r="B422" s="22" t="s">
        <v>6</v>
      </c>
      <c r="C422" s="33">
        <v>13</v>
      </c>
      <c r="D422" s="20"/>
      <c r="E422" s="20"/>
    </row>
    <row r="423" spans="2:5" x14ac:dyDescent="0.3">
      <c r="B423" s="23" t="s">
        <v>4</v>
      </c>
      <c r="C423" s="34">
        <v>9</v>
      </c>
      <c r="D423" s="20"/>
      <c r="E423" s="20"/>
    </row>
    <row r="424" spans="2:5" x14ac:dyDescent="0.3">
      <c r="B424" s="23" t="s">
        <v>5</v>
      </c>
      <c r="C424" s="34">
        <v>2</v>
      </c>
      <c r="D424" s="20"/>
      <c r="E424" s="20"/>
    </row>
    <row r="425" spans="2:5" ht="15" thickBot="1" x14ac:dyDescent="0.35">
      <c r="B425" s="23" t="s">
        <v>1</v>
      </c>
      <c r="C425" s="34">
        <v>2</v>
      </c>
      <c r="D425" s="20"/>
      <c r="E425" s="20"/>
    </row>
    <row r="426" spans="2:5" ht="15" thickBot="1" x14ac:dyDescent="0.35">
      <c r="B426" s="7" t="s">
        <v>20</v>
      </c>
      <c r="C426" s="31">
        <v>2711</v>
      </c>
      <c r="D426" s="19">
        <f>(C428+C435+C443+C453+C460+C473+C485+C493+C504+C515+C527+C536+C545+C557+C562)/C426</f>
        <v>0.47178163039468829</v>
      </c>
      <c r="E426" s="19">
        <f>(C428+C435+C443+C453+C460+C473+C485+C493+C504+C515+C527+C536+C545+C557+C562)/(C426-C430-C431-C439-C440-C445-C448-C449-C455-C456-C462-C463-C467-C468-C475-C480-C481-C487-C489-C490-C495-C500-C501-C506-C510-C511-C517-C522-C523-C531-C532-C538-C547-C552-C553-C559-C564-C565)</f>
        <v>0.7359033371691599</v>
      </c>
    </row>
    <row r="427" spans="2:5" x14ac:dyDescent="0.3">
      <c r="B427" s="9" t="s">
        <v>39</v>
      </c>
      <c r="C427" s="32">
        <v>86</v>
      </c>
      <c r="D427" s="24">
        <f>C428/C427</f>
        <v>0.53488372093023251</v>
      </c>
      <c r="E427" s="24">
        <f>C428/(C427-C430-C431)</f>
        <v>0.88461538461538458</v>
      </c>
    </row>
    <row r="428" spans="2:5" x14ac:dyDescent="0.3">
      <c r="B428" s="22" t="s">
        <v>82</v>
      </c>
      <c r="C428" s="33">
        <v>46</v>
      </c>
      <c r="D428" s="20"/>
      <c r="E428" s="20"/>
    </row>
    <row r="429" spans="2:5" x14ac:dyDescent="0.3">
      <c r="B429" s="22" t="s">
        <v>6</v>
      </c>
      <c r="C429" s="33">
        <v>40</v>
      </c>
      <c r="D429" s="20"/>
      <c r="E429" s="20"/>
    </row>
    <row r="430" spans="2:5" x14ac:dyDescent="0.3">
      <c r="B430" s="23" t="s">
        <v>4</v>
      </c>
      <c r="C430" s="34">
        <v>8</v>
      </c>
      <c r="D430" s="20"/>
      <c r="E430" s="20"/>
    </row>
    <row r="431" spans="2:5" x14ac:dyDescent="0.3">
      <c r="B431" s="23" t="s">
        <v>3</v>
      </c>
      <c r="C431" s="34">
        <v>26</v>
      </c>
      <c r="D431" s="20"/>
      <c r="E431" s="20"/>
    </row>
    <row r="432" spans="2:5" x14ac:dyDescent="0.3">
      <c r="B432" s="23" t="s">
        <v>1</v>
      </c>
      <c r="C432" s="34">
        <v>1</v>
      </c>
      <c r="D432" s="20"/>
      <c r="E432" s="20"/>
    </row>
    <row r="433" spans="2:5" x14ac:dyDescent="0.3">
      <c r="B433" s="23" t="s">
        <v>2</v>
      </c>
      <c r="C433" s="34">
        <v>5</v>
      </c>
      <c r="D433" s="20"/>
      <c r="E433" s="20"/>
    </row>
    <row r="434" spans="2:5" x14ac:dyDescent="0.3">
      <c r="B434" s="9" t="s">
        <v>40</v>
      </c>
      <c r="C434" s="32">
        <v>56</v>
      </c>
      <c r="D434" s="24">
        <f>C435/C434</f>
        <v>0.5178571428571429</v>
      </c>
      <c r="E434" s="24">
        <f>C435/(C434-C439-C440)</f>
        <v>0.74358974358974361</v>
      </c>
    </row>
    <row r="435" spans="2:5" x14ac:dyDescent="0.3">
      <c r="B435" s="22" t="s">
        <v>82</v>
      </c>
      <c r="C435" s="33">
        <v>29</v>
      </c>
      <c r="D435" s="20"/>
      <c r="E435" s="20"/>
    </row>
    <row r="436" spans="2:5" x14ac:dyDescent="0.3">
      <c r="B436" s="22" t="s">
        <v>0</v>
      </c>
      <c r="C436" s="33">
        <v>9</v>
      </c>
      <c r="D436" s="20"/>
      <c r="E436" s="20"/>
    </row>
    <row r="437" spans="2:5" x14ac:dyDescent="0.3">
      <c r="B437" s="23" t="s">
        <v>5</v>
      </c>
      <c r="C437" s="34">
        <v>9</v>
      </c>
      <c r="D437" s="20"/>
      <c r="E437" s="20"/>
    </row>
    <row r="438" spans="2:5" x14ac:dyDescent="0.3">
      <c r="B438" s="22" t="s">
        <v>6</v>
      </c>
      <c r="C438" s="33">
        <v>18</v>
      </c>
      <c r="D438" s="20"/>
      <c r="E438" s="20"/>
    </row>
    <row r="439" spans="2:5" x14ac:dyDescent="0.3">
      <c r="B439" s="23" t="s">
        <v>4</v>
      </c>
      <c r="C439" s="34">
        <v>3</v>
      </c>
      <c r="D439" s="20"/>
      <c r="E439" s="20"/>
    </row>
    <row r="440" spans="2:5" x14ac:dyDescent="0.3">
      <c r="B440" s="23" t="s">
        <v>3</v>
      </c>
      <c r="C440" s="34">
        <v>14</v>
      </c>
      <c r="D440" s="20"/>
      <c r="E440" s="20"/>
    </row>
    <row r="441" spans="2:5" x14ac:dyDescent="0.3">
      <c r="B441" s="23" t="s">
        <v>2</v>
      </c>
      <c r="C441" s="34">
        <v>1</v>
      </c>
      <c r="D441" s="20"/>
      <c r="E441" s="20"/>
    </row>
    <row r="442" spans="2:5" x14ac:dyDescent="0.3">
      <c r="B442" s="9" t="s">
        <v>51</v>
      </c>
      <c r="C442" s="32">
        <v>122</v>
      </c>
      <c r="D442" s="24">
        <f>C443/C442</f>
        <v>0.30327868852459017</v>
      </c>
      <c r="E442" s="24">
        <f>C443/(C442-C445-C448-C449)</f>
        <v>0.71153846153846156</v>
      </c>
    </row>
    <row r="443" spans="2:5" x14ac:dyDescent="0.3">
      <c r="B443" s="22" t="s">
        <v>82</v>
      </c>
      <c r="C443" s="33">
        <v>37</v>
      </c>
      <c r="D443" s="20"/>
      <c r="E443" s="20"/>
    </row>
    <row r="444" spans="2:5" x14ac:dyDescent="0.3">
      <c r="B444" s="22" t="s">
        <v>0</v>
      </c>
      <c r="C444" s="33">
        <v>9</v>
      </c>
      <c r="D444" s="20"/>
      <c r="E444" s="20"/>
    </row>
    <row r="445" spans="2:5" x14ac:dyDescent="0.3">
      <c r="B445" s="23" t="s">
        <v>4</v>
      </c>
      <c r="C445" s="34">
        <v>1</v>
      </c>
      <c r="D445" s="20"/>
      <c r="E445" s="20"/>
    </row>
    <row r="446" spans="2:5" x14ac:dyDescent="0.3">
      <c r="B446" s="23" t="s">
        <v>2</v>
      </c>
      <c r="C446" s="34">
        <v>8</v>
      </c>
      <c r="D446" s="20"/>
      <c r="E446" s="20"/>
    </row>
    <row r="447" spans="2:5" x14ac:dyDescent="0.3">
      <c r="B447" s="22" t="s">
        <v>6</v>
      </c>
      <c r="C447" s="33">
        <v>76</v>
      </c>
      <c r="D447" s="20"/>
      <c r="E447" s="20"/>
    </row>
    <row r="448" spans="2:5" x14ac:dyDescent="0.3">
      <c r="B448" s="23" t="s">
        <v>4</v>
      </c>
      <c r="C448" s="34">
        <v>3</v>
      </c>
      <c r="D448" s="20"/>
      <c r="E448" s="20"/>
    </row>
    <row r="449" spans="2:5" x14ac:dyDescent="0.3">
      <c r="B449" s="23" t="s">
        <v>3</v>
      </c>
      <c r="C449" s="34">
        <v>66</v>
      </c>
      <c r="D449" s="20"/>
      <c r="E449" s="20"/>
    </row>
    <row r="450" spans="2:5" x14ac:dyDescent="0.3">
      <c r="B450" s="23" t="s">
        <v>1</v>
      </c>
      <c r="C450" s="34">
        <v>1</v>
      </c>
      <c r="D450" s="20"/>
      <c r="E450" s="20"/>
    </row>
    <row r="451" spans="2:5" x14ac:dyDescent="0.3">
      <c r="B451" s="23" t="s">
        <v>2</v>
      </c>
      <c r="C451" s="34">
        <v>6</v>
      </c>
      <c r="D451" s="20"/>
      <c r="E451" s="20"/>
    </row>
    <row r="452" spans="2:5" x14ac:dyDescent="0.3">
      <c r="B452" s="9" t="s">
        <v>42</v>
      </c>
      <c r="C452" s="32">
        <v>65</v>
      </c>
      <c r="D452" s="24">
        <f>C453/C452</f>
        <v>0.6</v>
      </c>
      <c r="E452" s="24">
        <f>C453/(C452-C455-C456)</f>
        <v>0.90697674418604646</v>
      </c>
    </row>
    <row r="453" spans="2:5" x14ac:dyDescent="0.3">
      <c r="B453" s="22" t="s">
        <v>82</v>
      </c>
      <c r="C453" s="33">
        <v>39</v>
      </c>
      <c r="D453" s="20"/>
      <c r="E453" s="20"/>
    </row>
    <row r="454" spans="2:5" x14ac:dyDescent="0.3">
      <c r="B454" s="22" t="s">
        <v>6</v>
      </c>
      <c r="C454" s="33">
        <v>26</v>
      </c>
      <c r="D454" s="20"/>
      <c r="E454" s="20"/>
    </row>
    <row r="455" spans="2:5" x14ac:dyDescent="0.3">
      <c r="B455" s="23" t="s">
        <v>4</v>
      </c>
      <c r="C455" s="34">
        <v>8</v>
      </c>
      <c r="D455" s="20"/>
      <c r="E455" s="20"/>
    </row>
    <row r="456" spans="2:5" x14ac:dyDescent="0.3">
      <c r="B456" s="23" t="s">
        <v>3</v>
      </c>
      <c r="C456" s="34">
        <v>14</v>
      </c>
      <c r="D456" s="20"/>
      <c r="E456" s="20"/>
    </row>
    <row r="457" spans="2:5" x14ac:dyDescent="0.3">
      <c r="B457" s="23" t="s">
        <v>1</v>
      </c>
      <c r="C457" s="34">
        <v>1</v>
      </c>
      <c r="D457" s="20"/>
      <c r="E457" s="20"/>
    </row>
    <row r="458" spans="2:5" x14ac:dyDescent="0.3">
      <c r="B458" s="23" t="s">
        <v>2</v>
      </c>
      <c r="C458" s="34">
        <v>3</v>
      </c>
      <c r="D458" s="20"/>
      <c r="E458" s="20"/>
    </row>
    <row r="459" spans="2:5" x14ac:dyDescent="0.3">
      <c r="B459" s="9" t="s">
        <v>44</v>
      </c>
      <c r="C459" s="32">
        <v>493</v>
      </c>
      <c r="D459" s="24">
        <f>C460/C459</f>
        <v>0.49290060851926976</v>
      </c>
      <c r="E459" s="24">
        <f>C460/(C459-C462-C463-C467-C468)</f>
        <v>0.73860182370820671</v>
      </c>
    </row>
    <row r="460" spans="2:5" x14ac:dyDescent="0.3">
      <c r="B460" s="22" t="s">
        <v>82</v>
      </c>
      <c r="C460" s="33">
        <v>243</v>
      </c>
      <c r="D460" s="20"/>
      <c r="E460" s="20"/>
    </row>
    <row r="461" spans="2:5" x14ac:dyDescent="0.3">
      <c r="B461" s="22" t="s">
        <v>0</v>
      </c>
      <c r="C461" s="33">
        <v>52</v>
      </c>
      <c r="D461" s="20"/>
      <c r="E461" s="20"/>
    </row>
    <row r="462" spans="2:5" x14ac:dyDescent="0.3">
      <c r="B462" s="23" t="s">
        <v>4</v>
      </c>
      <c r="C462" s="34">
        <v>1</v>
      </c>
      <c r="D462" s="20"/>
      <c r="E462" s="20"/>
    </row>
    <row r="463" spans="2:5" x14ac:dyDescent="0.3">
      <c r="B463" s="23" t="s">
        <v>3</v>
      </c>
      <c r="C463" s="34">
        <v>9</v>
      </c>
      <c r="D463" s="20"/>
      <c r="E463" s="20"/>
    </row>
    <row r="464" spans="2:5" x14ac:dyDescent="0.3">
      <c r="B464" s="23" t="s">
        <v>5</v>
      </c>
      <c r="C464" s="34">
        <v>10</v>
      </c>
      <c r="D464" s="20"/>
      <c r="E464" s="20"/>
    </row>
    <row r="465" spans="2:5" x14ac:dyDescent="0.3">
      <c r="B465" s="23" t="s">
        <v>2</v>
      </c>
      <c r="C465" s="34">
        <v>32</v>
      </c>
      <c r="D465" s="20"/>
      <c r="E465" s="20"/>
    </row>
    <row r="466" spans="2:5" x14ac:dyDescent="0.3">
      <c r="B466" s="22" t="s">
        <v>6</v>
      </c>
      <c r="C466" s="33">
        <v>198</v>
      </c>
      <c r="D466" s="20"/>
      <c r="E466" s="20"/>
    </row>
    <row r="467" spans="2:5" x14ac:dyDescent="0.3">
      <c r="B467" s="23" t="s">
        <v>4</v>
      </c>
      <c r="C467" s="34">
        <v>13</v>
      </c>
      <c r="D467" s="20"/>
      <c r="E467" s="20"/>
    </row>
    <row r="468" spans="2:5" x14ac:dyDescent="0.3">
      <c r="B468" s="23" t="s">
        <v>3</v>
      </c>
      <c r="C468" s="34">
        <v>141</v>
      </c>
      <c r="D468" s="20"/>
      <c r="E468" s="20"/>
    </row>
    <row r="469" spans="2:5" x14ac:dyDescent="0.3">
      <c r="B469" s="23" t="s">
        <v>5</v>
      </c>
      <c r="C469" s="34">
        <v>1</v>
      </c>
      <c r="D469" s="20"/>
      <c r="E469" s="20"/>
    </row>
    <row r="470" spans="2:5" x14ac:dyDescent="0.3">
      <c r="B470" s="23" t="s">
        <v>1</v>
      </c>
      <c r="C470" s="34">
        <v>7</v>
      </c>
      <c r="D470" s="20"/>
      <c r="E470" s="20"/>
    </row>
    <row r="471" spans="2:5" x14ac:dyDescent="0.3">
      <c r="B471" s="23" t="s">
        <v>2</v>
      </c>
      <c r="C471" s="34">
        <v>36</v>
      </c>
      <c r="D471" s="20"/>
      <c r="E471" s="20"/>
    </row>
    <row r="472" spans="2:5" x14ac:dyDescent="0.3">
      <c r="B472" s="9" t="s">
        <v>43</v>
      </c>
      <c r="C472" s="32">
        <v>478</v>
      </c>
      <c r="D472" s="24">
        <f>C473/C472</f>
        <v>0.5</v>
      </c>
      <c r="E472" s="24">
        <f>C473/(C472-C475-C480-C481)</f>
        <v>0.76848874598070738</v>
      </c>
    </row>
    <row r="473" spans="2:5" x14ac:dyDescent="0.3">
      <c r="B473" s="22" t="s">
        <v>82</v>
      </c>
      <c r="C473" s="33">
        <v>239</v>
      </c>
      <c r="D473" s="20"/>
      <c r="E473" s="20"/>
    </row>
    <row r="474" spans="2:5" x14ac:dyDescent="0.3">
      <c r="B474" s="22" t="s">
        <v>0</v>
      </c>
      <c r="C474" s="33">
        <v>51</v>
      </c>
      <c r="D474" s="20"/>
      <c r="E474" s="20"/>
    </row>
    <row r="475" spans="2:5" x14ac:dyDescent="0.3">
      <c r="B475" s="23" t="s">
        <v>3</v>
      </c>
      <c r="C475" s="34">
        <v>15</v>
      </c>
      <c r="D475" s="20"/>
      <c r="E475" s="20"/>
    </row>
    <row r="476" spans="2:5" x14ac:dyDescent="0.3">
      <c r="B476" s="23" t="s">
        <v>5</v>
      </c>
      <c r="C476" s="34">
        <v>30</v>
      </c>
      <c r="D476" s="20"/>
      <c r="E476" s="20"/>
    </row>
    <row r="477" spans="2:5" x14ac:dyDescent="0.3">
      <c r="B477" s="23" t="s">
        <v>1</v>
      </c>
      <c r="C477" s="34">
        <v>3</v>
      </c>
      <c r="D477" s="20"/>
      <c r="E477" s="20"/>
    </row>
    <row r="478" spans="2:5" x14ac:dyDescent="0.3">
      <c r="B478" s="23" t="s">
        <v>2</v>
      </c>
      <c r="C478" s="34">
        <v>3</v>
      </c>
      <c r="D478" s="20"/>
      <c r="E478" s="20"/>
    </row>
    <row r="479" spans="2:5" x14ac:dyDescent="0.3">
      <c r="B479" s="22" t="s">
        <v>6</v>
      </c>
      <c r="C479" s="33">
        <v>188</v>
      </c>
      <c r="D479" s="20"/>
      <c r="E479" s="20"/>
    </row>
    <row r="480" spans="2:5" x14ac:dyDescent="0.3">
      <c r="B480" s="23" t="s">
        <v>4</v>
      </c>
      <c r="C480" s="34">
        <v>24</v>
      </c>
      <c r="D480" s="20"/>
      <c r="E480" s="20"/>
    </row>
    <row r="481" spans="2:5" x14ac:dyDescent="0.3">
      <c r="B481" s="23" t="s">
        <v>3</v>
      </c>
      <c r="C481" s="34">
        <v>128</v>
      </c>
      <c r="D481" s="20"/>
      <c r="E481" s="20"/>
    </row>
    <row r="482" spans="2:5" x14ac:dyDescent="0.3">
      <c r="B482" s="23" t="s">
        <v>1</v>
      </c>
      <c r="C482" s="34">
        <v>3</v>
      </c>
      <c r="D482" s="20"/>
      <c r="E482" s="20"/>
    </row>
    <row r="483" spans="2:5" x14ac:dyDescent="0.3">
      <c r="B483" s="23" t="s">
        <v>2</v>
      </c>
      <c r="C483" s="34">
        <v>33</v>
      </c>
      <c r="D483" s="20"/>
      <c r="E483" s="20"/>
    </row>
    <row r="484" spans="2:5" x14ac:dyDescent="0.3">
      <c r="B484" s="9" t="s">
        <v>48</v>
      </c>
      <c r="C484" s="32">
        <v>39</v>
      </c>
      <c r="D484" s="24">
        <f>C485/C484</f>
        <v>0.58974358974358976</v>
      </c>
      <c r="E484" s="24">
        <f>C485/(C484-C487-C489-C490)</f>
        <v>0.85185185185185186</v>
      </c>
    </row>
    <row r="485" spans="2:5" x14ac:dyDescent="0.3">
      <c r="B485" s="22" t="s">
        <v>82</v>
      </c>
      <c r="C485" s="33">
        <v>23</v>
      </c>
      <c r="D485" s="20"/>
      <c r="E485" s="20"/>
    </row>
    <row r="486" spans="2:5" x14ac:dyDescent="0.3">
      <c r="B486" s="22" t="s">
        <v>0</v>
      </c>
      <c r="C486" s="33">
        <v>4</v>
      </c>
      <c r="D486" s="20"/>
      <c r="E486" s="20"/>
    </row>
    <row r="487" spans="2:5" x14ac:dyDescent="0.3">
      <c r="B487" s="23" t="s">
        <v>3</v>
      </c>
      <c r="C487" s="34">
        <v>4</v>
      </c>
      <c r="D487" s="20"/>
      <c r="E487" s="20"/>
    </row>
    <row r="488" spans="2:5" x14ac:dyDescent="0.3">
      <c r="B488" s="22" t="s">
        <v>6</v>
      </c>
      <c r="C488" s="33">
        <v>12</v>
      </c>
      <c r="D488" s="20"/>
      <c r="E488" s="20"/>
    </row>
    <row r="489" spans="2:5" x14ac:dyDescent="0.3">
      <c r="B489" s="23" t="s">
        <v>4</v>
      </c>
      <c r="C489" s="34">
        <v>2</v>
      </c>
      <c r="D489" s="20"/>
      <c r="E489" s="20"/>
    </row>
    <row r="490" spans="2:5" x14ac:dyDescent="0.3">
      <c r="B490" s="23" t="s">
        <v>3</v>
      </c>
      <c r="C490" s="34">
        <v>6</v>
      </c>
      <c r="D490" s="20"/>
      <c r="E490" s="20"/>
    </row>
    <row r="491" spans="2:5" x14ac:dyDescent="0.3">
      <c r="B491" s="23" t="s">
        <v>2</v>
      </c>
      <c r="C491" s="34">
        <v>4</v>
      </c>
      <c r="D491" s="20"/>
      <c r="E491" s="20"/>
    </row>
    <row r="492" spans="2:5" x14ac:dyDescent="0.3">
      <c r="B492" s="9" t="s">
        <v>49</v>
      </c>
      <c r="C492" s="32">
        <v>194</v>
      </c>
      <c r="D492" s="24">
        <f>C493/C492</f>
        <v>0.1134020618556701</v>
      </c>
      <c r="E492" s="24">
        <f>C493/(C492-C495-C500-C501)</f>
        <v>0.29729729729729731</v>
      </c>
    </row>
    <row r="493" spans="2:5" x14ac:dyDescent="0.3">
      <c r="B493" s="22" t="s">
        <v>82</v>
      </c>
      <c r="C493" s="33">
        <v>22</v>
      </c>
      <c r="D493" s="20"/>
      <c r="E493" s="20"/>
    </row>
    <row r="494" spans="2:5" x14ac:dyDescent="0.3">
      <c r="B494" s="22" t="s">
        <v>0</v>
      </c>
      <c r="C494" s="33">
        <v>48</v>
      </c>
      <c r="D494" s="20"/>
      <c r="E494" s="20"/>
    </row>
    <row r="495" spans="2:5" x14ac:dyDescent="0.3">
      <c r="B495" s="23" t="s">
        <v>3</v>
      </c>
      <c r="C495" s="34">
        <v>7</v>
      </c>
      <c r="D495" s="20"/>
      <c r="E495" s="20"/>
    </row>
    <row r="496" spans="2:5" x14ac:dyDescent="0.3">
      <c r="B496" s="23" t="s">
        <v>5</v>
      </c>
      <c r="C496" s="34">
        <v>33</v>
      </c>
      <c r="D496" s="20"/>
      <c r="E496" s="20"/>
    </row>
    <row r="497" spans="2:5" x14ac:dyDescent="0.3">
      <c r="B497" s="23" t="s">
        <v>1</v>
      </c>
      <c r="C497" s="34">
        <v>6</v>
      </c>
      <c r="D497" s="20"/>
      <c r="E497" s="20"/>
    </row>
    <row r="498" spans="2:5" x14ac:dyDescent="0.3">
      <c r="B498" s="23" t="s">
        <v>2</v>
      </c>
      <c r="C498" s="34">
        <v>2</v>
      </c>
      <c r="D498" s="20"/>
      <c r="E498" s="20"/>
    </row>
    <row r="499" spans="2:5" x14ac:dyDescent="0.3">
      <c r="B499" s="22" t="s">
        <v>6</v>
      </c>
      <c r="C499" s="33">
        <v>124</v>
      </c>
      <c r="D499" s="20"/>
      <c r="E499" s="20"/>
    </row>
    <row r="500" spans="2:5" x14ac:dyDescent="0.3">
      <c r="B500" s="23" t="s">
        <v>4</v>
      </c>
      <c r="C500" s="34">
        <v>14</v>
      </c>
      <c r="D500" s="20"/>
      <c r="E500" s="20"/>
    </row>
    <row r="501" spans="2:5" x14ac:dyDescent="0.3">
      <c r="B501" s="23" t="s">
        <v>3</v>
      </c>
      <c r="C501" s="34">
        <v>99</v>
      </c>
      <c r="D501" s="20"/>
      <c r="E501" s="20"/>
    </row>
    <row r="502" spans="2:5" x14ac:dyDescent="0.3">
      <c r="B502" s="23" t="s">
        <v>2</v>
      </c>
      <c r="C502" s="34">
        <v>11</v>
      </c>
      <c r="D502" s="20"/>
      <c r="E502" s="20"/>
    </row>
    <row r="503" spans="2:5" x14ac:dyDescent="0.3">
      <c r="B503" s="9" t="s">
        <v>53</v>
      </c>
      <c r="C503" s="32">
        <v>324</v>
      </c>
      <c r="D503" s="24">
        <f>C504/C503</f>
        <v>0.43209876543209874</v>
      </c>
      <c r="E503" s="24">
        <f>C504/(C503-C506-C510-C511)</f>
        <v>0.68292682926829273</v>
      </c>
    </row>
    <row r="504" spans="2:5" x14ac:dyDescent="0.3">
      <c r="B504" s="22" t="s">
        <v>82</v>
      </c>
      <c r="C504" s="33">
        <v>140</v>
      </c>
      <c r="D504" s="20"/>
      <c r="E504" s="20"/>
    </row>
    <row r="505" spans="2:5" x14ac:dyDescent="0.3">
      <c r="B505" s="22" t="s">
        <v>0</v>
      </c>
      <c r="C505" s="33">
        <v>44</v>
      </c>
      <c r="D505" s="20"/>
      <c r="E505" s="20"/>
    </row>
    <row r="506" spans="2:5" x14ac:dyDescent="0.3">
      <c r="B506" s="23" t="s">
        <v>3</v>
      </c>
      <c r="C506" s="34">
        <v>12</v>
      </c>
      <c r="D506" s="20"/>
      <c r="E506" s="20"/>
    </row>
    <row r="507" spans="2:5" x14ac:dyDescent="0.3">
      <c r="B507" s="23" t="s">
        <v>5</v>
      </c>
      <c r="C507" s="34">
        <v>15</v>
      </c>
      <c r="D507" s="20"/>
      <c r="E507" s="20"/>
    </row>
    <row r="508" spans="2:5" x14ac:dyDescent="0.3">
      <c r="B508" s="23" t="s">
        <v>2</v>
      </c>
      <c r="C508" s="34">
        <v>17</v>
      </c>
      <c r="D508" s="20"/>
      <c r="E508" s="20"/>
    </row>
    <row r="509" spans="2:5" x14ac:dyDescent="0.3">
      <c r="B509" s="22" t="s">
        <v>6</v>
      </c>
      <c r="C509" s="33">
        <v>140</v>
      </c>
      <c r="D509" s="20"/>
      <c r="E509" s="20"/>
    </row>
    <row r="510" spans="2:5" x14ac:dyDescent="0.3">
      <c r="B510" s="23" t="s">
        <v>4</v>
      </c>
      <c r="C510" s="34">
        <v>23</v>
      </c>
      <c r="D510" s="20"/>
      <c r="E510" s="20"/>
    </row>
    <row r="511" spans="2:5" x14ac:dyDescent="0.3">
      <c r="B511" s="23" t="s">
        <v>3</v>
      </c>
      <c r="C511" s="34">
        <v>84</v>
      </c>
      <c r="D511" s="20"/>
      <c r="E511" s="20"/>
    </row>
    <row r="512" spans="2:5" x14ac:dyDescent="0.3">
      <c r="B512" s="23" t="s">
        <v>1</v>
      </c>
      <c r="C512" s="34">
        <v>5</v>
      </c>
      <c r="D512" s="20"/>
      <c r="E512" s="20"/>
    </row>
    <row r="513" spans="2:5" x14ac:dyDescent="0.3">
      <c r="B513" s="23" t="s">
        <v>2</v>
      </c>
      <c r="C513" s="34">
        <v>28</v>
      </c>
      <c r="D513" s="20"/>
      <c r="E513" s="20"/>
    </row>
    <row r="514" spans="2:5" x14ac:dyDescent="0.3">
      <c r="B514" s="9" t="s">
        <v>52</v>
      </c>
      <c r="C514" s="32">
        <v>483</v>
      </c>
      <c r="D514" s="24">
        <f>C515/C514</f>
        <v>0.52380952380952384</v>
      </c>
      <c r="E514" s="24">
        <f>C515/(C514-C517-C522-C523)</f>
        <v>0.7737003058103975</v>
      </c>
    </row>
    <row r="515" spans="2:5" x14ac:dyDescent="0.3">
      <c r="B515" s="22" t="s">
        <v>82</v>
      </c>
      <c r="C515" s="33">
        <v>253</v>
      </c>
      <c r="D515" s="20"/>
      <c r="E515" s="20"/>
    </row>
    <row r="516" spans="2:5" x14ac:dyDescent="0.3">
      <c r="B516" s="22" t="s">
        <v>0</v>
      </c>
      <c r="C516" s="33">
        <v>40</v>
      </c>
      <c r="D516" s="20"/>
      <c r="E516" s="20"/>
    </row>
    <row r="517" spans="2:5" x14ac:dyDescent="0.3">
      <c r="B517" s="23" t="s">
        <v>3</v>
      </c>
      <c r="C517" s="34">
        <v>2</v>
      </c>
      <c r="D517" s="20"/>
      <c r="E517" s="20"/>
    </row>
    <row r="518" spans="2:5" x14ac:dyDescent="0.3">
      <c r="B518" s="23" t="s">
        <v>5</v>
      </c>
      <c r="C518" s="34">
        <v>28</v>
      </c>
      <c r="D518" s="20"/>
      <c r="E518" s="20"/>
    </row>
    <row r="519" spans="2:5" x14ac:dyDescent="0.3">
      <c r="B519" s="23" t="s">
        <v>1</v>
      </c>
      <c r="C519" s="34">
        <v>4</v>
      </c>
      <c r="D519" s="20"/>
      <c r="E519" s="20"/>
    </row>
    <row r="520" spans="2:5" x14ac:dyDescent="0.3">
      <c r="B520" s="23" t="s">
        <v>2</v>
      </c>
      <c r="C520" s="34">
        <v>6</v>
      </c>
      <c r="D520" s="20"/>
      <c r="E520" s="20"/>
    </row>
    <row r="521" spans="2:5" x14ac:dyDescent="0.3">
      <c r="B521" s="22" t="s">
        <v>6</v>
      </c>
      <c r="C521" s="33">
        <v>190</v>
      </c>
      <c r="D521" s="20"/>
      <c r="E521" s="20"/>
    </row>
    <row r="522" spans="2:5" x14ac:dyDescent="0.3">
      <c r="B522" s="23" t="s">
        <v>4</v>
      </c>
      <c r="C522" s="34">
        <v>34</v>
      </c>
      <c r="D522" s="20"/>
      <c r="E522" s="20"/>
    </row>
    <row r="523" spans="2:5" x14ac:dyDescent="0.3">
      <c r="B523" s="23" t="s">
        <v>3</v>
      </c>
      <c r="C523" s="34">
        <v>120</v>
      </c>
      <c r="D523" s="20"/>
      <c r="E523" s="20"/>
    </row>
    <row r="524" spans="2:5" x14ac:dyDescent="0.3">
      <c r="B524" s="23" t="s">
        <v>1</v>
      </c>
      <c r="C524" s="34">
        <v>7</v>
      </c>
      <c r="D524" s="20"/>
      <c r="E524" s="20"/>
    </row>
    <row r="525" spans="2:5" x14ac:dyDescent="0.3">
      <c r="B525" s="23" t="s">
        <v>2</v>
      </c>
      <c r="C525" s="34">
        <v>29</v>
      </c>
      <c r="D525" s="20"/>
      <c r="E525" s="20"/>
    </row>
    <row r="526" spans="2:5" x14ac:dyDescent="0.3">
      <c r="B526" s="9" t="s">
        <v>61</v>
      </c>
      <c r="C526" s="32">
        <v>70</v>
      </c>
      <c r="D526" s="24">
        <f>C527/C526</f>
        <v>0.55714285714285716</v>
      </c>
      <c r="E526" s="24">
        <f>C527/(C526-C531-C532)</f>
        <v>0.72222222222222221</v>
      </c>
    </row>
    <row r="527" spans="2:5" x14ac:dyDescent="0.3">
      <c r="B527" s="22" t="s">
        <v>82</v>
      </c>
      <c r="C527" s="33">
        <v>39</v>
      </c>
      <c r="D527" s="20"/>
      <c r="E527" s="20"/>
    </row>
    <row r="528" spans="2:5" x14ac:dyDescent="0.3">
      <c r="B528" s="22" t="s">
        <v>0</v>
      </c>
      <c r="C528" s="33">
        <v>10</v>
      </c>
      <c r="D528" s="20"/>
      <c r="E528" s="20"/>
    </row>
    <row r="529" spans="2:5" x14ac:dyDescent="0.3">
      <c r="B529" s="23" t="s">
        <v>5</v>
      </c>
      <c r="C529" s="34">
        <v>10</v>
      </c>
      <c r="D529" s="20"/>
      <c r="E529" s="20"/>
    </row>
    <row r="530" spans="2:5" x14ac:dyDescent="0.3">
      <c r="B530" s="22" t="s">
        <v>6</v>
      </c>
      <c r="C530" s="33">
        <v>21</v>
      </c>
      <c r="D530" s="20"/>
      <c r="E530" s="20"/>
    </row>
    <row r="531" spans="2:5" x14ac:dyDescent="0.3">
      <c r="B531" s="23" t="s">
        <v>4</v>
      </c>
      <c r="C531" s="34">
        <v>8</v>
      </c>
      <c r="D531" s="20"/>
      <c r="E531" s="20"/>
    </row>
    <row r="532" spans="2:5" x14ac:dyDescent="0.3">
      <c r="B532" s="23" t="s">
        <v>3</v>
      </c>
      <c r="C532" s="34">
        <v>8</v>
      </c>
      <c r="D532" s="20"/>
      <c r="E532" s="20"/>
    </row>
    <row r="533" spans="2:5" x14ac:dyDescent="0.3">
      <c r="B533" s="23" t="s">
        <v>1</v>
      </c>
      <c r="C533" s="34">
        <v>2</v>
      </c>
      <c r="D533" s="20"/>
      <c r="E533" s="20"/>
    </row>
    <row r="534" spans="2:5" x14ac:dyDescent="0.3">
      <c r="B534" s="23" t="s">
        <v>2</v>
      </c>
      <c r="C534" s="34">
        <v>3</v>
      </c>
      <c r="D534" s="20"/>
      <c r="E534" s="20"/>
    </row>
    <row r="535" spans="2:5" x14ac:dyDescent="0.3">
      <c r="B535" s="9" t="s">
        <v>64</v>
      </c>
      <c r="C535" s="32">
        <v>76</v>
      </c>
      <c r="D535" s="24">
        <f>C536/C535</f>
        <v>0.55263157894736847</v>
      </c>
      <c r="E535" s="24">
        <f>C536/(C535-C538-C541-C542)</f>
        <v>0.73684210526315785</v>
      </c>
    </row>
    <row r="536" spans="2:5" x14ac:dyDescent="0.3">
      <c r="B536" s="22" t="s">
        <v>82</v>
      </c>
      <c r="C536" s="33">
        <v>42</v>
      </c>
      <c r="D536" s="20"/>
      <c r="E536" s="20"/>
    </row>
    <row r="537" spans="2:5" x14ac:dyDescent="0.3">
      <c r="B537" s="22" t="s">
        <v>0</v>
      </c>
      <c r="C537" s="33">
        <v>12</v>
      </c>
      <c r="D537" s="20"/>
      <c r="E537" s="20"/>
    </row>
    <row r="538" spans="2:5" x14ac:dyDescent="0.3">
      <c r="B538" s="23" t="s">
        <v>3</v>
      </c>
      <c r="C538" s="34">
        <v>5</v>
      </c>
      <c r="D538" s="20"/>
      <c r="E538" s="20"/>
    </row>
    <row r="539" spans="2:5" x14ac:dyDescent="0.3">
      <c r="B539" s="23" t="s">
        <v>2</v>
      </c>
      <c r="C539" s="34">
        <v>7</v>
      </c>
      <c r="D539" s="20"/>
      <c r="E539" s="20"/>
    </row>
    <row r="540" spans="2:5" x14ac:dyDescent="0.3">
      <c r="B540" s="22" t="s">
        <v>6</v>
      </c>
      <c r="C540" s="33">
        <v>22</v>
      </c>
      <c r="D540" s="20"/>
      <c r="E540" s="20"/>
    </row>
    <row r="541" spans="2:5" x14ac:dyDescent="0.3">
      <c r="B541" s="23" t="s">
        <v>4</v>
      </c>
      <c r="C541" s="34">
        <v>4</v>
      </c>
      <c r="D541" s="20"/>
      <c r="E541" s="20"/>
    </row>
    <row r="542" spans="2:5" x14ac:dyDescent="0.3">
      <c r="B542" s="23" t="s">
        <v>3</v>
      </c>
      <c r="C542" s="34">
        <v>10</v>
      </c>
      <c r="D542" s="20"/>
      <c r="E542" s="20"/>
    </row>
    <row r="543" spans="2:5" x14ac:dyDescent="0.3">
      <c r="B543" s="23" t="s">
        <v>2</v>
      </c>
      <c r="C543" s="34">
        <v>8</v>
      </c>
      <c r="D543" s="20"/>
      <c r="E543" s="20"/>
    </row>
    <row r="544" spans="2:5" x14ac:dyDescent="0.3">
      <c r="B544" s="9" t="s">
        <v>79</v>
      </c>
      <c r="C544" s="32">
        <v>194</v>
      </c>
      <c r="D544" s="24">
        <f>C545/C544</f>
        <v>0.54639175257731953</v>
      </c>
      <c r="E544" s="24">
        <f>C545/(C544-C547-C552-C553)</f>
        <v>0.81538461538461537</v>
      </c>
    </row>
    <row r="545" spans="2:5" x14ac:dyDescent="0.3">
      <c r="B545" s="22" t="s">
        <v>82</v>
      </c>
      <c r="C545" s="33">
        <v>106</v>
      </c>
      <c r="D545" s="20"/>
      <c r="E545" s="20"/>
    </row>
    <row r="546" spans="2:5" x14ac:dyDescent="0.3">
      <c r="B546" s="22" t="s">
        <v>0</v>
      </c>
      <c r="C546" s="33">
        <v>10</v>
      </c>
      <c r="D546" s="20"/>
      <c r="E546" s="20"/>
    </row>
    <row r="547" spans="2:5" x14ac:dyDescent="0.3">
      <c r="B547" s="23" t="s">
        <v>3</v>
      </c>
      <c r="C547" s="34">
        <v>2</v>
      </c>
      <c r="D547" s="20"/>
      <c r="E547" s="20"/>
    </row>
    <row r="548" spans="2:5" x14ac:dyDescent="0.3">
      <c r="B548" s="23" t="s">
        <v>5</v>
      </c>
      <c r="C548" s="34">
        <v>2</v>
      </c>
      <c r="D548" s="20"/>
      <c r="E548" s="20"/>
    </row>
    <row r="549" spans="2:5" x14ac:dyDescent="0.3">
      <c r="B549" s="23" t="s">
        <v>1</v>
      </c>
      <c r="C549" s="34">
        <v>1</v>
      </c>
      <c r="D549" s="20"/>
      <c r="E549" s="20"/>
    </row>
    <row r="550" spans="2:5" x14ac:dyDescent="0.3">
      <c r="B550" s="23" t="s">
        <v>2</v>
      </c>
      <c r="C550" s="34">
        <v>5</v>
      </c>
      <c r="D550" s="20"/>
      <c r="E550" s="20"/>
    </row>
    <row r="551" spans="2:5" x14ac:dyDescent="0.3">
      <c r="B551" s="22" t="s">
        <v>6</v>
      </c>
      <c r="C551" s="33">
        <v>78</v>
      </c>
      <c r="D551" s="20"/>
      <c r="E551" s="20"/>
    </row>
    <row r="552" spans="2:5" x14ac:dyDescent="0.3">
      <c r="B552" s="23" t="s">
        <v>4</v>
      </c>
      <c r="C552" s="34">
        <v>22</v>
      </c>
      <c r="D552" s="20"/>
      <c r="E552" s="20"/>
    </row>
    <row r="553" spans="2:5" x14ac:dyDescent="0.3">
      <c r="B553" s="23" t="s">
        <v>3</v>
      </c>
      <c r="C553" s="34">
        <v>40</v>
      </c>
      <c r="D553" s="20"/>
      <c r="E553" s="20"/>
    </row>
    <row r="554" spans="2:5" x14ac:dyDescent="0.3">
      <c r="B554" s="23" t="s">
        <v>1</v>
      </c>
      <c r="C554" s="34">
        <v>1</v>
      </c>
      <c r="D554" s="20"/>
      <c r="E554" s="20"/>
    </row>
    <row r="555" spans="2:5" x14ac:dyDescent="0.3">
      <c r="B555" s="23" t="s">
        <v>2</v>
      </c>
      <c r="C555" s="34">
        <v>15</v>
      </c>
      <c r="D555" s="20"/>
      <c r="E555" s="20"/>
    </row>
    <row r="556" spans="2:5" x14ac:dyDescent="0.3">
      <c r="B556" s="9" t="s">
        <v>74</v>
      </c>
      <c r="C556" s="32">
        <v>13</v>
      </c>
      <c r="D556" s="24">
        <f>C557/C556</f>
        <v>0.61538461538461542</v>
      </c>
      <c r="E556" s="24">
        <f>C557/(C556-C559)</f>
        <v>0.8</v>
      </c>
    </row>
    <row r="557" spans="2:5" x14ac:dyDescent="0.3">
      <c r="B557" s="22" t="s">
        <v>82</v>
      </c>
      <c r="C557" s="33">
        <v>8</v>
      </c>
      <c r="D557" s="20"/>
      <c r="E557" s="20"/>
    </row>
    <row r="558" spans="2:5" x14ac:dyDescent="0.3">
      <c r="B558" s="22" t="s">
        <v>6</v>
      </c>
      <c r="C558" s="33">
        <v>5</v>
      </c>
      <c r="D558" s="20"/>
      <c r="E558" s="20"/>
    </row>
    <row r="559" spans="2:5" x14ac:dyDescent="0.3">
      <c r="B559" s="23" t="s">
        <v>3</v>
      </c>
      <c r="C559" s="34">
        <v>3</v>
      </c>
      <c r="D559" s="20"/>
      <c r="E559" s="20"/>
    </row>
    <row r="560" spans="2:5" x14ac:dyDescent="0.3">
      <c r="B560" s="23" t="s">
        <v>2</v>
      </c>
      <c r="C560" s="34">
        <v>2</v>
      </c>
      <c r="D560" s="20"/>
      <c r="E560" s="20"/>
    </row>
    <row r="561" spans="2:5" x14ac:dyDescent="0.3">
      <c r="B561" s="9" t="s">
        <v>80</v>
      </c>
      <c r="C561" s="32">
        <v>18</v>
      </c>
      <c r="D561" s="24">
        <f>C562/C561</f>
        <v>0.72222222222222221</v>
      </c>
      <c r="E561" s="24">
        <f>C562/(C561-C564-C565)</f>
        <v>0.9285714285714286</v>
      </c>
    </row>
    <row r="562" spans="2:5" x14ac:dyDescent="0.3">
      <c r="B562" s="22" t="s">
        <v>82</v>
      </c>
      <c r="C562" s="33">
        <v>13</v>
      </c>
      <c r="D562" s="20"/>
      <c r="E562" s="20"/>
    </row>
    <row r="563" spans="2:5" x14ac:dyDescent="0.3">
      <c r="B563" s="22" t="s">
        <v>6</v>
      </c>
      <c r="C563" s="33">
        <v>5</v>
      </c>
      <c r="D563" s="20"/>
      <c r="E563" s="20"/>
    </row>
    <row r="564" spans="2:5" x14ac:dyDescent="0.3">
      <c r="B564" s="23" t="s">
        <v>4</v>
      </c>
      <c r="C564" s="34">
        <v>1</v>
      </c>
      <c r="D564" s="20"/>
      <c r="E564" s="20"/>
    </row>
    <row r="565" spans="2:5" x14ac:dyDescent="0.3">
      <c r="B565" s="23" t="s">
        <v>3</v>
      </c>
      <c r="C565" s="34">
        <v>3</v>
      </c>
      <c r="D565" s="20"/>
      <c r="E565" s="20"/>
    </row>
    <row r="566" spans="2:5" ht="15" thickBot="1" x14ac:dyDescent="0.35">
      <c r="B566" s="23" t="s">
        <v>1</v>
      </c>
      <c r="C566" s="34">
        <v>1</v>
      </c>
      <c r="D566" s="20"/>
      <c r="E566" s="20"/>
    </row>
    <row r="567" spans="2:5" ht="15" thickBot="1" x14ac:dyDescent="0.35">
      <c r="B567" s="7" t="s">
        <v>13</v>
      </c>
      <c r="C567" s="31">
        <v>3421</v>
      </c>
      <c r="D567" s="19">
        <f>(C569+C579+C590+C604+C613+C626+C635+C639+C647+C656+C662+C674+C685+C694+C706+C714+C725+C738+C743+C753+C759)/C567</f>
        <v>0.71938029815843318</v>
      </c>
      <c r="E567" s="19">
        <f>(C569+C579+C590+C604+C613+C626+C635+C639+C647+C656+C662+C674+C685+C694+C706+C714+C725+C738+C743+C753+C759)/(C567-C571-C575-C576-C584-C585-C592-C593-C598-C599-C606-C608-C609-C615-C620-C621-C631-C632-C641-C642-C649-C652-C653-C658-C659-C664-C669-C670-C676-C680-C681-C690-C691-C696-C700-C701-C708-C710-C711-C716-C721-C722-C727-C732-C733-C740-C745-C748-C749-C755-C756-C761-C764-C765)</f>
        <v>0.89948830409356728</v>
      </c>
    </row>
    <row r="568" spans="2:5" x14ac:dyDescent="0.3">
      <c r="B568" s="9" t="s">
        <v>39</v>
      </c>
      <c r="C568" s="32">
        <v>60</v>
      </c>
      <c r="D568" s="24">
        <f>C569/C568</f>
        <v>0.6333333333333333</v>
      </c>
      <c r="E568" s="24">
        <f>C569/(C568-C571-C575-C576)</f>
        <v>0.84444444444444444</v>
      </c>
    </row>
    <row r="569" spans="2:5" x14ac:dyDescent="0.3">
      <c r="B569" s="22" t="s">
        <v>82</v>
      </c>
      <c r="C569" s="33">
        <v>38</v>
      </c>
      <c r="D569" s="20"/>
      <c r="E569" s="20"/>
    </row>
    <row r="570" spans="2:5" x14ac:dyDescent="0.3">
      <c r="B570" s="22" t="s">
        <v>0</v>
      </c>
      <c r="C570" s="33">
        <v>7</v>
      </c>
      <c r="D570" s="20"/>
      <c r="E570" s="20"/>
    </row>
    <row r="571" spans="2:5" x14ac:dyDescent="0.3">
      <c r="B571" s="23" t="s">
        <v>3</v>
      </c>
      <c r="C571" s="34">
        <v>1</v>
      </c>
      <c r="D571" s="20"/>
      <c r="E571" s="20"/>
    </row>
    <row r="572" spans="2:5" x14ac:dyDescent="0.3">
      <c r="B572" s="23" t="s">
        <v>1</v>
      </c>
      <c r="C572" s="34">
        <v>3</v>
      </c>
      <c r="D572" s="20"/>
      <c r="E572" s="20"/>
    </row>
    <row r="573" spans="2:5" x14ac:dyDescent="0.3">
      <c r="B573" s="23" t="s">
        <v>2</v>
      </c>
      <c r="C573" s="34">
        <v>3</v>
      </c>
      <c r="D573" s="20"/>
      <c r="E573" s="20"/>
    </row>
    <row r="574" spans="2:5" x14ac:dyDescent="0.3">
      <c r="B574" s="22" t="s">
        <v>6</v>
      </c>
      <c r="C574" s="33">
        <v>15</v>
      </c>
      <c r="D574" s="20"/>
      <c r="E574" s="20"/>
    </row>
    <row r="575" spans="2:5" x14ac:dyDescent="0.3">
      <c r="B575" s="23" t="s">
        <v>4</v>
      </c>
      <c r="C575" s="34">
        <v>10</v>
      </c>
      <c r="D575" s="20"/>
      <c r="E575" s="20"/>
    </row>
    <row r="576" spans="2:5" x14ac:dyDescent="0.3">
      <c r="B576" s="23" t="s">
        <v>3</v>
      </c>
      <c r="C576" s="34">
        <v>4</v>
      </c>
      <c r="D576" s="20"/>
      <c r="E576" s="20"/>
    </row>
    <row r="577" spans="2:5" x14ac:dyDescent="0.3">
      <c r="B577" s="23" t="s">
        <v>2</v>
      </c>
      <c r="C577" s="34">
        <v>1</v>
      </c>
      <c r="D577" s="20"/>
      <c r="E577" s="20"/>
    </row>
    <row r="578" spans="2:5" x14ac:dyDescent="0.3">
      <c r="B578" s="9" t="s">
        <v>42</v>
      </c>
      <c r="C578" s="32">
        <v>82</v>
      </c>
      <c r="D578" s="24">
        <f>C579/C578</f>
        <v>0.65853658536585369</v>
      </c>
      <c r="E578" s="24">
        <f>C579/(C578-C584-C585)</f>
        <v>0.78260869565217395</v>
      </c>
    </row>
    <row r="579" spans="2:5" x14ac:dyDescent="0.3">
      <c r="B579" s="22" t="s">
        <v>82</v>
      </c>
      <c r="C579" s="33">
        <v>54</v>
      </c>
      <c r="D579" s="20"/>
      <c r="E579" s="20"/>
    </row>
    <row r="580" spans="2:5" x14ac:dyDescent="0.3">
      <c r="B580" s="22" t="s">
        <v>0</v>
      </c>
      <c r="C580" s="33">
        <v>8</v>
      </c>
      <c r="D580" s="20"/>
      <c r="E580" s="20"/>
    </row>
    <row r="581" spans="2:5" x14ac:dyDescent="0.3">
      <c r="B581" s="23" t="s">
        <v>5</v>
      </c>
      <c r="C581" s="34">
        <v>7</v>
      </c>
      <c r="D581" s="20"/>
      <c r="E581" s="20"/>
    </row>
    <row r="582" spans="2:5" x14ac:dyDescent="0.3">
      <c r="B582" s="23" t="s">
        <v>1</v>
      </c>
      <c r="C582" s="34">
        <v>1</v>
      </c>
      <c r="D582" s="20"/>
      <c r="E582" s="20"/>
    </row>
    <row r="583" spans="2:5" x14ac:dyDescent="0.3">
      <c r="B583" s="22" t="s">
        <v>6</v>
      </c>
      <c r="C583" s="33">
        <v>20</v>
      </c>
      <c r="D583" s="20"/>
      <c r="E583" s="20"/>
    </row>
    <row r="584" spans="2:5" x14ac:dyDescent="0.3">
      <c r="B584" s="23" t="s">
        <v>4</v>
      </c>
      <c r="C584" s="34">
        <v>9</v>
      </c>
      <c r="D584" s="20"/>
      <c r="E584" s="20"/>
    </row>
    <row r="585" spans="2:5" x14ac:dyDescent="0.3">
      <c r="B585" s="23" t="s">
        <v>3</v>
      </c>
      <c r="C585" s="34">
        <v>4</v>
      </c>
      <c r="D585" s="20"/>
      <c r="E585" s="20"/>
    </row>
    <row r="586" spans="2:5" x14ac:dyDescent="0.3">
      <c r="B586" s="23" t="s">
        <v>5</v>
      </c>
      <c r="C586" s="34">
        <v>2</v>
      </c>
      <c r="D586" s="20"/>
      <c r="E586" s="20"/>
    </row>
    <row r="587" spans="2:5" x14ac:dyDescent="0.3">
      <c r="B587" s="23" t="s">
        <v>1</v>
      </c>
      <c r="C587" s="34">
        <v>2</v>
      </c>
      <c r="D587" s="20"/>
      <c r="E587" s="20"/>
    </row>
    <row r="588" spans="2:5" x14ac:dyDescent="0.3">
      <c r="B588" s="23" t="s">
        <v>2</v>
      </c>
      <c r="C588" s="34">
        <v>3</v>
      </c>
      <c r="D588" s="20"/>
      <c r="E588" s="20"/>
    </row>
    <row r="589" spans="2:5" x14ac:dyDescent="0.3">
      <c r="B589" s="9" t="s">
        <v>44</v>
      </c>
      <c r="C589" s="32">
        <v>1442</v>
      </c>
      <c r="D589" s="24">
        <f>C590/C589</f>
        <v>0.78224687933425796</v>
      </c>
      <c r="E589" s="24">
        <f>C590/(C589-C592-C593-C598-C599)</f>
        <v>0.91262135922330101</v>
      </c>
    </row>
    <row r="590" spans="2:5" x14ac:dyDescent="0.3">
      <c r="B590" s="22" t="s">
        <v>82</v>
      </c>
      <c r="C590" s="33">
        <v>1128</v>
      </c>
      <c r="D590" s="20"/>
      <c r="E590" s="20"/>
    </row>
    <row r="591" spans="2:5" x14ac:dyDescent="0.3">
      <c r="B591" s="22" t="s">
        <v>0</v>
      </c>
      <c r="C591" s="33">
        <v>60</v>
      </c>
      <c r="D591" s="20"/>
      <c r="E591" s="20"/>
    </row>
    <row r="592" spans="2:5" x14ac:dyDescent="0.3">
      <c r="B592" s="23" t="s">
        <v>4</v>
      </c>
      <c r="C592" s="34">
        <v>3</v>
      </c>
      <c r="D592" s="20"/>
      <c r="E592" s="20"/>
    </row>
    <row r="593" spans="2:5" x14ac:dyDescent="0.3">
      <c r="B593" s="23" t="s">
        <v>3</v>
      </c>
      <c r="C593" s="34">
        <v>3</v>
      </c>
      <c r="D593" s="20"/>
      <c r="E593" s="20"/>
    </row>
    <row r="594" spans="2:5" x14ac:dyDescent="0.3">
      <c r="B594" s="23" t="s">
        <v>5</v>
      </c>
      <c r="C594" s="34">
        <v>34</v>
      </c>
      <c r="D594" s="20"/>
      <c r="E594" s="20"/>
    </row>
    <row r="595" spans="2:5" x14ac:dyDescent="0.3">
      <c r="B595" s="23" t="s">
        <v>1</v>
      </c>
      <c r="C595" s="34">
        <v>12</v>
      </c>
      <c r="D595" s="20"/>
      <c r="E595" s="20"/>
    </row>
    <row r="596" spans="2:5" x14ac:dyDescent="0.3">
      <c r="B596" s="23" t="s">
        <v>2</v>
      </c>
      <c r="C596" s="34">
        <v>8</v>
      </c>
      <c r="D596" s="20"/>
      <c r="E596" s="20"/>
    </row>
    <row r="597" spans="2:5" x14ac:dyDescent="0.3">
      <c r="B597" s="22" t="s">
        <v>6</v>
      </c>
      <c r="C597" s="33">
        <v>254</v>
      </c>
      <c r="D597" s="20"/>
      <c r="E597" s="20"/>
    </row>
    <row r="598" spans="2:5" x14ac:dyDescent="0.3">
      <c r="B598" s="23" t="s">
        <v>4</v>
      </c>
      <c r="C598" s="34">
        <v>142</v>
      </c>
      <c r="D598" s="20"/>
      <c r="E598" s="20"/>
    </row>
    <row r="599" spans="2:5" x14ac:dyDescent="0.3">
      <c r="B599" s="23" t="s">
        <v>3</v>
      </c>
      <c r="C599" s="34">
        <v>58</v>
      </c>
      <c r="D599" s="20"/>
      <c r="E599" s="20"/>
    </row>
    <row r="600" spans="2:5" x14ac:dyDescent="0.3">
      <c r="B600" s="23" t="s">
        <v>5</v>
      </c>
      <c r="C600" s="34">
        <v>22</v>
      </c>
      <c r="D600" s="20"/>
      <c r="E600" s="20"/>
    </row>
    <row r="601" spans="2:5" x14ac:dyDescent="0.3">
      <c r="B601" s="23" t="s">
        <v>1</v>
      </c>
      <c r="C601" s="34">
        <v>12</v>
      </c>
      <c r="D601" s="20"/>
      <c r="E601" s="20"/>
    </row>
    <row r="602" spans="2:5" x14ac:dyDescent="0.3">
      <c r="B602" s="23" t="s">
        <v>2</v>
      </c>
      <c r="C602" s="34">
        <v>20</v>
      </c>
      <c r="D602" s="20"/>
      <c r="E602" s="20"/>
    </row>
    <row r="603" spans="2:5" x14ac:dyDescent="0.3">
      <c r="B603" s="9" t="s">
        <v>43</v>
      </c>
      <c r="C603" s="32">
        <v>108</v>
      </c>
      <c r="D603" s="24">
        <f>C604/C603</f>
        <v>0.76851851851851849</v>
      </c>
      <c r="E603" s="24">
        <f>C604/(C603-C606-C608-C609)</f>
        <v>0.97647058823529409</v>
      </c>
    </row>
    <row r="604" spans="2:5" x14ac:dyDescent="0.3">
      <c r="B604" s="22" t="s">
        <v>82</v>
      </c>
      <c r="C604" s="33">
        <v>83</v>
      </c>
      <c r="D604" s="20"/>
      <c r="E604" s="20"/>
    </row>
    <row r="605" spans="2:5" x14ac:dyDescent="0.3">
      <c r="B605" s="22" t="s">
        <v>0</v>
      </c>
      <c r="C605" s="33">
        <v>1</v>
      </c>
      <c r="D605" s="20"/>
      <c r="E605" s="20"/>
    </row>
    <row r="606" spans="2:5" x14ac:dyDescent="0.3">
      <c r="B606" s="23" t="s">
        <v>4</v>
      </c>
      <c r="C606" s="34">
        <v>1</v>
      </c>
      <c r="D606" s="20"/>
      <c r="E606" s="20"/>
    </row>
    <row r="607" spans="2:5" x14ac:dyDescent="0.3">
      <c r="B607" s="22" t="s">
        <v>6</v>
      </c>
      <c r="C607" s="33">
        <v>24</v>
      </c>
      <c r="D607" s="20"/>
      <c r="E607" s="20"/>
    </row>
    <row r="608" spans="2:5" x14ac:dyDescent="0.3">
      <c r="B608" s="23" t="s">
        <v>4</v>
      </c>
      <c r="C608" s="34">
        <v>14</v>
      </c>
      <c r="D608" s="20"/>
      <c r="E608" s="20"/>
    </row>
    <row r="609" spans="2:5" x14ac:dyDescent="0.3">
      <c r="B609" s="23" t="s">
        <v>3</v>
      </c>
      <c r="C609" s="34">
        <v>8</v>
      </c>
      <c r="D609" s="20"/>
      <c r="E609" s="20"/>
    </row>
    <row r="610" spans="2:5" x14ac:dyDescent="0.3">
      <c r="B610" s="23" t="s">
        <v>5</v>
      </c>
      <c r="C610" s="34">
        <v>1</v>
      </c>
      <c r="D610" s="20"/>
      <c r="E610" s="20"/>
    </row>
    <row r="611" spans="2:5" x14ac:dyDescent="0.3">
      <c r="B611" s="23" t="s">
        <v>2</v>
      </c>
      <c r="C611" s="34">
        <v>1</v>
      </c>
      <c r="D611" s="20"/>
      <c r="E611" s="20"/>
    </row>
    <row r="612" spans="2:5" x14ac:dyDescent="0.3">
      <c r="B612" s="9" t="s">
        <v>47</v>
      </c>
      <c r="C612" s="32">
        <v>190</v>
      </c>
      <c r="D612" s="24">
        <f>C613/C612</f>
        <v>0.67368421052631577</v>
      </c>
      <c r="E612" s="24">
        <f>C613/(C612-C615-C620-C621)</f>
        <v>0.88888888888888884</v>
      </c>
    </row>
    <row r="613" spans="2:5" x14ac:dyDescent="0.3">
      <c r="B613" s="22" t="s">
        <v>82</v>
      </c>
      <c r="C613" s="33">
        <v>128</v>
      </c>
      <c r="D613" s="20"/>
      <c r="E613" s="20"/>
    </row>
    <row r="614" spans="2:5" x14ac:dyDescent="0.3">
      <c r="B614" s="22" t="s">
        <v>0</v>
      </c>
      <c r="C614" s="33">
        <v>11</v>
      </c>
      <c r="D614" s="20"/>
      <c r="E614" s="20"/>
    </row>
    <row r="615" spans="2:5" x14ac:dyDescent="0.3">
      <c r="B615" s="23" t="s">
        <v>4</v>
      </c>
      <c r="C615" s="34">
        <v>1</v>
      </c>
      <c r="D615" s="20"/>
      <c r="E615" s="20"/>
    </row>
    <row r="616" spans="2:5" x14ac:dyDescent="0.3">
      <c r="B616" s="23" t="s">
        <v>5</v>
      </c>
      <c r="C616" s="34">
        <v>8</v>
      </c>
      <c r="D616" s="20"/>
      <c r="E616" s="20"/>
    </row>
    <row r="617" spans="2:5" x14ac:dyDescent="0.3">
      <c r="B617" s="23" t="s">
        <v>1</v>
      </c>
      <c r="C617" s="34">
        <v>1</v>
      </c>
      <c r="D617" s="20"/>
      <c r="E617" s="20"/>
    </row>
    <row r="618" spans="2:5" x14ac:dyDescent="0.3">
      <c r="B618" s="23" t="s">
        <v>2</v>
      </c>
      <c r="C618" s="34">
        <v>1</v>
      </c>
      <c r="D618" s="20"/>
      <c r="E618" s="20"/>
    </row>
    <row r="619" spans="2:5" x14ac:dyDescent="0.3">
      <c r="B619" s="22" t="s">
        <v>6</v>
      </c>
      <c r="C619" s="33">
        <v>51</v>
      </c>
      <c r="D619" s="20"/>
      <c r="E619" s="20"/>
    </row>
    <row r="620" spans="2:5" x14ac:dyDescent="0.3">
      <c r="B620" s="23" t="s">
        <v>4</v>
      </c>
      <c r="C620" s="34">
        <v>29</v>
      </c>
      <c r="D620" s="20"/>
      <c r="E620" s="20"/>
    </row>
    <row r="621" spans="2:5" x14ac:dyDescent="0.3">
      <c r="B621" s="23" t="s">
        <v>3</v>
      </c>
      <c r="C621" s="34">
        <v>16</v>
      </c>
      <c r="D621" s="20"/>
      <c r="E621" s="20"/>
    </row>
    <row r="622" spans="2:5" x14ac:dyDescent="0.3">
      <c r="B622" s="23" t="s">
        <v>5</v>
      </c>
      <c r="C622" s="34">
        <v>4</v>
      </c>
      <c r="D622" s="20"/>
      <c r="E622" s="20"/>
    </row>
    <row r="623" spans="2:5" x14ac:dyDescent="0.3">
      <c r="B623" s="23" t="s">
        <v>1</v>
      </c>
      <c r="C623" s="34">
        <v>1</v>
      </c>
      <c r="D623" s="20"/>
      <c r="E623" s="20"/>
    </row>
    <row r="624" spans="2:5" x14ac:dyDescent="0.3">
      <c r="B624" s="23" t="s">
        <v>2</v>
      </c>
      <c r="C624" s="34">
        <v>1</v>
      </c>
      <c r="D624" s="20"/>
      <c r="E624" s="20"/>
    </row>
    <row r="625" spans="2:5" x14ac:dyDescent="0.3">
      <c r="B625" s="9" t="s">
        <v>48</v>
      </c>
      <c r="C625" s="32">
        <v>120</v>
      </c>
      <c r="D625" s="24">
        <f>C626/C625</f>
        <v>0.80833333333333335</v>
      </c>
      <c r="E625" s="24">
        <f>C626/(C625-C631-C632)</f>
        <v>0.9509803921568627</v>
      </c>
    </row>
    <row r="626" spans="2:5" x14ac:dyDescent="0.3">
      <c r="B626" s="22" t="s">
        <v>82</v>
      </c>
      <c r="C626" s="33">
        <v>97</v>
      </c>
      <c r="D626" s="20"/>
      <c r="E626" s="20"/>
    </row>
    <row r="627" spans="2:5" x14ac:dyDescent="0.3">
      <c r="B627" s="22" t="s">
        <v>0</v>
      </c>
      <c r="C627" s="33">
        <v>2</v>
      </c>
      <c r="D627" s="20"/>
      <c r="E627" s="20"/>
    </row>
    <row r="628" spans="2:5" x14ac:dyDescent="0.3">
      <c r="B628" s="23" t="s">
        <v>5</v>
      </c>
      <c r="C628" s="34">
        <v>1</v>
      </c>
      <c r="D628" s="20"/>
      <c r="E628" s="20"/>
    </row>
    <row r="629" spans="2:5" x14ac:dyDescent="0.3">
      <c r="B629" s="23" t="s">
        <v>1</v>
      </c>
      <c r="C629" s="34">
        <v>1</v>
      </c>
      <c r="D629" s="20"/>
      <c r="E629" s="20"/>
    </row>
    <row r="630" spans="2:5" x14ac:dyDescent="0.3">
      <c r="B630" s="22" t="s">
        <v>6</v>
      </c>
      <c r="C630" s="33">
        <v>21</v>
      </c>
      <c r="D630" s="20"/>
      <c r="E630" s="20"/>
    </row>
    <row r="631" spans="2:5" x14ac:dyDescent="0.3">
      <c r="B631" s="23" t="s">
        <v>4</v>
      </c>
      <c r="C631" s="34">
        <v>14</v>
      </c>
      <c r="D631" s="20"/>
      <c r="E631" s="20"/>
    </row>
    <row r="632" spans="2:5" x14ac:dyDescent="0.3">
      <c r="B632" s="23" t="s">
        <v>3</v>
      </c>
      <c r="C632" s="34">
        <v>4</v>
      </c>
      <c r="D632" s="20"/>
      <c r="E632" s="20"/>
    </row>
    <row r="633" spans="2:5" x14ac:dyDescent="0.3">
      <c r="B633" s="23" t="s">
        <v>5</v>
      </c>
      <c r="C633" s="34">
        <v>3</v>
      </c>
      <c r="D633" s="20"/>
      <c r="E633" s="20"/>
    </row>
    <row r="634" spans="2:5" x14ac:dyDescent="0.3">
      <c r="B634" s="9" t="s">
        <v>49</v>
      </c>
      <c r="C634" s="32">
        <v>30</v>
      </c>
      <c r="D634" s="24">
        <f>C635/C634</f>
        <v>0.73333333333333328</v>
      </c>
      <c r="E634" s="24">
        <f>C635/(C634-C637)</f>
        <v>1</v>
      </c>
    </row>
    <row r="635" spans="2:5" x14ac:dyDescent="0.3">
      <c r="B635" s="22" t="s">
        <v>82</v>
      </c>
      <c r="C635" s="33">
        <v>22</v>
      </c>
      <c r="D635" s="20"/>
      <c r="E635" s="20"/>
    </row>
    <row r="636" spans="2:5" x14ac:dyDescent="0.3">
      <c r="B636" s="22" t="s">
        <v>6</v>
      </c>
      <c r="C636" s="33">
        <v>8</v>
      </c>
      <c r="D636" s="20"/>
      <c r="E636" s="20"/>
    </row>
    <row r="637" spans="2:5" x14ac:dyDescent="0.3">
      <c r="B637" s="23" t="s">
        <v>4</v>
      </c>
      <c r="C637" s="34">
        <v>8</v>
      </c>
      <c r="D637" s="20"/>
      <c r="E637" s="20"/>
    </row>
    <row r="638" spans="2:5" x14ac:dyDescent="0.3">
      <c r="B638" s="9" t="s">
        <v>53</v>
      </c>
      <c r="C638" s="32">
        <v>82</v>
      </c>
      <c r="D638" s="24">
        <f>C639/C638</f>
        <v>0.78048780487804881</v>
      </c>
      <c r="E638" s="24">
        <f>C639/(C638-C641-C642)</f>
        <v>0.91428571428571426</v>
      </c>
    </row>
    <row r="639" spans="2:5" x14ac:dyDescent="0.3">
      <c r="B639" s="22" t="s">
        <v>82</v>
      </c>
      <c r="C639" s="33">
        <v>64</v>
      </c>
      <c r="D639" s="20"/>
      <c r="E639" s="20"/>
    </row>
    <row r="640" spans="2:5" x14ac:dyDescent="0.3">
      <c r="B640" s="22" t="s">
        <v>6</v>
      </c>
      <c r="C640" s="33">
        <v>18</v>
      </c>
      <c r="D640" s="20"/>
      <c r="E640" s="20"/>
    </row>
    <row r="641" spans="2:5" x14ac:dyDescent="0.3">
      <c r="B641" s="23" t="s">
        <v>4</v>
      </c>
      <c r="C641" s="34">
        <v>4</v>
      </c>
      <c r="D641" s="20"/>
      <c r="E641" s="20"/>
    </row>
    <row r="642" spans="2:5" x14ac:dyDescent="0.3">
      <c r="B642" s="23" t="s">
        <v>3</v>
      </c>
      <c r="C642" s="34">
        <v>8</v>
      </c>
      <c r="D642" s="20"/>
      <c r="E642" s="20"/>
    </row>
    <row r="643" spans="2:5" x14ac:dyDescent="0.3">
      <c r="B643" s="23" t="s">
        <v>5</v>
      </c>
      <c r="C643" s="34">
        <v>2</v>
      </c>
      <c r="D643" s="20"/>
      <c r="E643" s="20"/>
    </row>
    <row r="644" spans="2:5" x14ac:dyDescent="0.3">
      <c r="B644" s="23" t="s">
        <v>1</v>
      </c>
      <c r="C644" s="34">
        <v>1</v>
      </c>
      <c r="D644" s="20"/>
      <c r="E644" s="20"/>
    </row>
    <row r="645" spans="2:5" x14ac:dyDescent="0.3">
      <c r="B645" s="23" t="s">
        <v>2</v>
      </c>
      <c r="C645" s="34">
        <v>3</v>
      </c>
      <c r="D645" s="20"/>
      <c r="E645" s="20"/>
    </row>
    <row r="646" spans="2:5" x14ac:dyDescent="0.3">
      <c r="B646" s="9" t="s">
        <v>56</v>
      </c>
      <c r="C646" s="32">
        <v>69</v>
      </c>
      <c r="D646" s="24">
        <f>C647/C646</f>
        <v>0.56521739130434778</v>
      </c>
      <c r="E646" s="24">
        <f>C647/(C646-C649-C652-C653)</f>
        <v>0.95121951219512191</v>
      </c>
    </row>
    <row r="647" spans="2:5" x14ac:dyDescent="0.3">
      <c r="B647" s="22" t="s">
        <v>82</v>
      </c>
      <c r="C647" s="33">
        <v>39</v>
      </c>
      <c r="D647" s="20"/>
      <c r="E647" s="20"/>
    </row>
    <row r="648" spans="2:5" x14ac:dyDescent="0.3">
      <c r="B648" s="22" t="s">
        <v>0</v>
      </c>
      <c r="C648" s="33">
        <v>2</v>
      </c>
      <c r="D648" s="20"/>
      <c r="E648" s="20"/>
    </row>
    <row r="649" spans="2:5" x14ac:dyDescent="0.3">
      <c r="B649" s="23" t="s">
        <v>3</v>
      </c>
      <c r="C649" s="34">
        <v>1</v>
      </c>
      <c r="D649" s="20"/>
      <c r="E649" s="20"/>
    </row>
    <row r="650" spans="2:5" x14ac:dyDescent="0.3">
      <c r="B650" s="23" t="s">
        <v>2</v>
      </c>
      <c r="C650" s="34">
        <v>1</v>
      </c>
      <c r="D650" s="20"/>
      <c r="E650" s="20"/>
    </row>
    <row r="651" spans="2:5" x14ac:dyDescent="0.3">
      <c r="B651" s="22" t="s">
        <v>6</v>
      </c>
      <c r="C651" s="33">
        <v>28</v>
      </c>
      <c r="D651" s="20"/>
      <c r="E651" s="20"/>
    </row>
    <row r="652" spans="2:5" x14ac:dyDescent="0.3">
      <c r="B652" s="23" t="s">
        <v>4</v>
      </c>
      <c r="C652" s="34">
        <v>25</v>
      </c>
      <c r="D652" s="20"/>
      <c r="E652" s="20"/>
    </row>
    <row r="653" spans="2:5" x14ac:dyDescent="0.3">
      <c r="B653" s="23" t="s">
        <v>3</v>
      </c>
      <c r="C653" s="34">
        <v>2</v>
      </c>
      <c r="D653" s="20"/>
      <c r="E653" s="20"/>
    </row>
    <row r="654" spans="2:5" x14ac:dyDescent="0.3">
      <c r="B654" s="23" t="s">
        <v>2</v>
      </c>
      <c r="C654" s="34">
        <v>1</v>
      </c>
      <c r="D654" s="20"/>
      <c r="E654" s="20"/>
    </row>
    <row r="655" spans="2:5" x14ac:dyDescent="0.3">
      <c r="B655" s="9" t="s">
        <v>59</v>
      </c>
      <c r="C655" s="32">
        <v>30</v>
      </c>
      <c r="D655" s="24">
        <f>C656/C655</f>
        <v>0.6333333333333333</v>
      </c>
      <c r="E655" s="24">
        <f>C656/(C655-C658-C659)</f>
        <v>0.95</v>
      </c>
    </row>
    <row r="656" spans="2:5" x14ac:dyDescent="0.3">
      <c r="B656" s="22" t="s">
        <v>82</v>
      </c>
      <c r="C656" s="33">
        <v>19</v>
      </c>
      <c r="D656" s="20"/>
      <c r="E656" s="20"/>
    </row>
    <row r="657" spans="2:5" x14ac:dyDescent="0.3">
      <c r="B657" s="22" t="s">
        <v>6</v>
      </c>
      <c r="C657" s="33">
        <v>11</v>
      </c>
      <c r="D657" s="20"/>
      <c r="E657" s="20"/>
    </row>
    <row r="658" spans="2:5" x14ac:dyDescent="0.3">
      <c r="B658" s="23" t="s">
        <v>4</v>
      </c>
      <c r="C658" s="34">
        <v>7</v>
      </c>
      <c r="D658" s="20"/>
      <c r="E658" s="20"/>
    </row>
    <row r="659" spans="2:5" x14ac:dyDescent="0.3">
      <c r="B659" s="23" t="s">
        <v>3</v>
      </c>
      <c r="C659" s="34">
        <v>3</v>
      </c>
      <c r="D659" s="20"/>
      <c r="E659" s="20"/>
    </row>
    <row r="660" spans="2:5" x14ac:dyDescent="0.3">
      <c r="B660" s="23" t="s">
        <v>5</v>
      </c>
      <c r="C660" s="34">
        <v>1</v>
      </c>
      <c r="D660" s="20"/>
      <c r="E660" s="20"/>
    </row>
    <row r="661" spans="2:5" x14ac:dyDescent="0.3">
      <c r="B661" s="9" t="s">
        <v>52</v>
      </c>
      <c r="C661" s="32">
        <v>266</v>
      </c>
      <c r="D661" s="24">
        <f>C662/C661</f>
        <v>0.61278195488721809</v>
      </c>
      <c r="E661" s="24">
        <f>C662/(C661-C664-C669-C670)</f>
        <v>0.88108108108108107</v>
      </c>
    </row>
    <row r="662" spans="2:5" x14ac:dyDescent="0.3">
      <c r="B662" s="22" t="s">
        <v>82</v>
      </c>
      <c r="C662" s="33">
        <v>163</v>
      </c>
      <c r="D662" s="20"/>
      <c r="E662" s="20"/>
    </row>
    <row r="663" spans="2:5" x14ac:dyDescent="0.3">
      <c r="B663" s="22" t="s">
        <v>0</v>
      </c>
      <c r="C663" s="33">
        <v>21</v>
      </c>
      <c r="D663" s="20"/>
      <c r="E663" s="20"/>
    </row>
    <row r="664" spans="2:5" x14ac:dyDescent="0.3">
      <c r="B664" s="23" t="s">
        <v>3</v>
      </c>
      <c r="C664" s="34">
        <v>5</v>
      </c>
      <c r="D664" s="20"/>
      <c r="E664" s="20"/>
    </row>
    <row r="665" spans="2:5" x14ac:dyDescent="0.3">
      <c r="B665" s="23" t="s">
        <v>5</v>
      </c>
      <c r="C665" s="34">
        <v>2</v>
      </c>
      <c r="D665" s="20"/>
      <c r="E665" s="20"/>
    </row>
    <row r="666" spans="2:5" x14ac:dyDescent="0.3">
      <c r="B666" s="23" t="s">
        <v>1</v>
      </c>
      <c r="C666" s="34">
        <v>9</v>
      </c>
      <c r="D666" s="20"/>
      <c r="E666" s="20"/>
    </row>
    <row r="667" spans="2:5" x14ac:dyDescent="0.3">
      <c r="B667" s="23" t="s">
        <v>2</v>
      </c>
      <c r="C667" s="34">
        <v>5</v>
      </c>
      <c r="D667" s="20"/>
      <c r="E667" s="20"/>
    </row>
    <row r="668" spans="2:5" x14ac:dyDescent="0.3">
      <c r="B668" s="22" t="s">
        <v>6</v>
      </c>
      <c r="C668" s="33">
        <v>82</v>
      </c>
      <c r="D668" s="20"/>
      <c r="E668" s="20"/>
    </row>
    <row r="669" spans="2:5" x14ac:dyDescent="0.3">
      <c r="B669" s="23" t="s">
        <v>4</v>
      </c>
      <c r="C669" s="34">
        <v>56</v>
      </c>
      <c r="D669" s="20"/>
      <c r="E669" s="20"/>
    </row>
    <row r="670" spans="2:5" x14ac:dyDescent="0.3">
      <c r="B670" s="23" t="s">
        <v>3</v>
      </c>
      <c r="C670" s="34">
        <v>20</v>
      </c>
      <c r="D670" s="20"/>
      <c r="E670" s="20"/>
    </row>
    <row r="671" spans="2:5" x14ac:dyDescent="0.3">
      <c r="B671" s="23" t="s">
        <v>5</v>
      </c>
      <c r="C671" s="34">
        <v>2</v>
      </c>
      <c r="D671" s="20"/>
      <c r="E671" s="20"/>
    </row>
    <row r="672" spans="2:5" x14ac:dyDescent="0.3">
      <c r="B672" s="23" t="s">
        <v>2</v>
      </c>
      <c r="C672" s="34">
        <v>4</v>
      </c>
      <c r="D672" s="20"/>
      <c r="E672" s="20"/>
    </row>
    <row r="673" spans="2:5" x14ac:dyDescent="0.3">
      <c r="B673" s="9" t="s">
        <v>61</v>
      </c>
      <c r="C673" s="32">
        <v>120</v>
      </c>
      <c r="D673" s="24">
        <f>C674/C673</f>
        <v>0.64166666666666672</v>
      </c>
      <c r="E673" s="24">
        <f>C674/(C673-C676-C680-C681)</f>
        <v>0.83695652173913049</v>
      </c>
    </row>
    <row r="674" spans="2:5" x14ac:dyDescent="0.3">
      <c r="B674" s="22" t="s">
        <v>82</v>
      </c>
      <c r="C674" s="33">
        <v>77</v>
      </c>
      <c r="D674" s="20"/>
      <c r="E674" s="20"/>
    </row>
    <row r="675" spans="2:5" x14ac:dyDescent="0.3">
      <c r="B675" s="22" t="s">
        <v>0</v>
      </c>
      <c r="C675" s="33">
        <v>5</v>
      </c>
      <c r="D675" s="20"/>
      <c r="E675" s="20"/>
    </row>
    <row r="676" spans="2:5" x14ac:dyDescent="0.3">
      <c r="B676" s="23" t="s">
        <v>3</v>
      </c>
      <c r="C676" s="34">
        <v>1</v>
      </c>
      <c r="D676" s="20"/>
      <c r="E676" s="20"/>
    </row>
    <row r="677" spans="2:5" x14ac:dyDescent="0.3">
      <c r="B677" s="23" t="s">
        <v>5</v>
      </c>
      <c r="C677" s="34">
        <v>2</v>
      </c>
      <c r="D677" s="20"/>
      <c r="E677" s="20"/>
    </row>
    <row r="678" spans="2:5" x14ac:dyDescent="0.3">
      <c r="B678" s="23" t="s">
        <v>1</v>
      </c>
      <c r="C678" s="34">
        <v>2</v>
      </c>
      <c r="D678" s="20"/>
      <c r="E678" s="20"/>
    </row>
    <row r="679" spans="2:5" x14ac:dyDescent="0.3">
      <c r="B679" s="22" t="s">
        <v>6</v>
      </c>
      <c r="C679" s="33">
        <v>38</v>
      </c>
      <c r="D679" s="20"/>
      <c r="E679" s="20"/>
    </row>
    <row r="680" spans="2:5" x14ac:dyDescent="0.3">
      <c r="B680" s="23" t="s">
        <v>4</v>
      </c>
      <c r="C680" s="34">
        <v>17</v>
      </c>
      <c r="D680" s="20"/>
      <c r="E680" s="20"/>
    </row>
    <row r="681" spans="2:5" x14ac:dyDescent="0.3">
      <c r="B681" s="23" t="s">
        <v>3</v>
      </c>
      <c r="C681" s="34">
        <v>10</v>
      </c>
      <c r="D681" s="20"/>
      <c r="E681" s="20"/>
    </row>
    <row r="682" spans="2:5" x14ac:dyDescent="0.3">
      <c r="B682" s="23" t="s">
        <v>5</v>
      </c>
      <c r="C682" s="34">
        <v>6</v>
      </c>
      <c r="D682" s="20"/>
      <c r="E682" s="20"/>
    </row>
    <row r="683" spans="2:5" x14ac:dyDescent="0.3">
      <c r="B683" s="23" t="s">
        <v>2</v>
      </c>
      <c r="C683" s="34">
        <v>5</v>
      </c>
      <c r="D683" s="20"/>
      <c r="E683" s="20"/>
    </row>
    <row r="684" spans="2:5" x14ac:dyDescent="0.3">
      <c r="B684" s="9" t="s">
        <v>64</v>
      </c>
      <c r="C684" s="32">
        <v>60</v>
      </c>
      <c r="D684" s="24">
        <f>C685/C684</f>
        <v>0.75</v>
      </c>
      <c r="E684" s="24">
        <f>C685/(C684-C690-C691)</f>
        <v>0.88235294117647056</v>
      </c>
    </row>
    <row r="685" spans="2:5" x14ac:dyDescent="0.3">
      <c r="B685" s="22" t="s">
        <v>82</v>
      </c>
      <c r="C685" s="33">
        <v>45</v>
      </c>
      <c r="D685" s="20"/>
      <c r="E685" s="20"/>
    </row>
    <row r="686" spans="2:5" x14ac:dyDescent="0.3">
      <c r="B686" s="22" t="s">
        <v>0</v>
      </c>
      <c r="C686" s="33">
        <v>5</v>
      </c>
      <c r="D686" s="20"/>
      <c r="E686" s="20"/>
    </row>
    <row r="687" spans="2:5" x14ac:dyDescent="0.3">
      <c r="B687" s="23" t="s">
        <v>5</v>
      </c>
      <c r="C687" s="34">
        <v>4</v>
      </c>
      <c r="D687" s="20"/>
      <c r="E687" s="20"/>
    </row>
    <row r="688" spans="2:5" x14ac:dyDescent="0.3">
      <c r="B688" s="23" t="s">
        <v>1</v>
      </c>
      <c r="C688" s="34">
        <v>1</v>
      </c>
      <c r="D688" s="20"/>
      <c r="E688" s="20"/>
    </row>
    <row r="689" spans="2:5" x14ac:dyDescent="0.3">
      <c r="B689" s="22" t="s">
        <v>6</v>
      </c>
      <c r="C689" s="33">
        <v>10</v>
      </c>
      <c r="D689" s="20"/>
      <c r="E689" s="20"/>
    </row>
    <row r="690" spans="2:5" x14ac:dyDescent="0.3">
      <c r="B690" s="23" t="s">
        <v>4</v>
      </c>
      <c r="C690" s="34">
        <v>6</v>
      </c>
      <c r="D690" s="20"/>
      <c r="E690" s="20"/>
    </row>
    <row r="691" spans="2:5" x14ac:dyDescent="0.3">
      <c r="B691" s="23" t="s">
        <v>3</v>
      </c>
      <c r="C691" s="34">
        <v>3</v>
      </c>
      <c r="D691" s="20"/>
      <c r="E691" s="20"/>
    </row>
    <row r="692" spans="2:5" x14ac:dyDescent="0.3">
      <c r="B692" s="23" t="s">
        <v>5</v>
      </c>
      <c r="C692" s="34">
        <v>1</v>
      </c>
      <c r="D692" s="20"/>
      <c r="E692" s="20"/>
    </row>
    <row r="693" spans="2:5" x14ac:dyDescent="0.3">
      <c r="B693" s="9" t="s">
        <v>67</v>
      </c>
      <c r="C693" s="32">
        <v>155</v>
      </c>
      <c r="D693" s="24">
        <f>C694/C693</f>
        <v>0.50967741935483868</v>
      </c>
      <c r="E693" s="24">
        <f>C694/(C693-C696-C700-C701)</f>
        <v>0.80612244897959184</v>
      </c>
    </row>
    <row r="694" spans="2:5" x14ac:dyDescent="0.3">
      <c r="B694" s="22" t="s">
        <v>82</v>
      </c>
      <c r="C694" s="33">
        <v>79</v>
      </c>
      <c r="D694" s="20"/>
      <c r="E694" s="20"/>
    </row>
    <row r="695" spans="2:5" x14ac:dyDescent="0.3">
      <c r="B695" s="22" t="s">
        <v>0</v>
      </c>
      <c r="C695" s="33">
        <v>7</v>
      </c>
      <c r="D695" s="20"/>
      <c r="E695" s="20"/>
    </row>
    <row r="696" spans="2:5" x14ac:dyDescent="0.3">
      <c r="B696" s="23" t="s">
        <v>3</v>
      </c>
      <c r="C696" s="34">
        <v>3</v>
      </c>
      <c r="D696" s="20"/>
      <c r="E696" s="20"/>
    </row>
    <row r="697" spans="2:5" x14ac:dyDescent="0.3">
      <c r="B697" s="23" t="s">
        <v>5</v>
      </c>
      <c r="C697" s="34">
        <v>2</v>
      </c>
      <c r="D697" s="20"/>
      <c r="E697" s="20"/>
    </row>
    <row r="698" spans="2:5" x14ac:dyDescent="0.3">
      <c r="B698" s="23" t="s">
        <v>2</v>
      </c>
      <c r="C698" s="34">
        <v>2</v>
      </c>
      <c r="D698" s="20"/>
      <c r="E698" s="20"/>
    </row>
    <row r="699" spans="2:5" x14ac:dyDescent="0.3">
      <c r="B699" s="22" t="s">
        <v>6</v>
      </c>
      <c r="C699" s="33">
        <v>69</v>
      </c>
      <c r="D699" s="20"/>
      <c r="E699" s="20"/>
    </row>
    <row r="700" spans="2:5" x14ac:dyDescent="0.3">
      <c r="B700" s="23" t="s">
        <v>4</v>
      </c>
      <c r="C700" s="34">
        <v>41</v>
      </c>
      <c r="D700" s="20"/>
      <c r="E700" s="20"/>
    </row>
    <row r="701" spans="2:5" x14ac:dyDescent="0.3">
      <c r="B701" s="23" t="s">
        <v>3</v>
      </c>
      <c r="C701" s="34">
        <v>13</v>
      </c>
      <c r="D701" s="20"/>
      <c r="E701" s="20"/>
    </row>
    <row r="702" spans="2:5" x14ac:dyDescent="0.3">
      <c r="B702" s="23" t="s">
        <v>5</v>
      </c>
      <c r="C702" s="34">
        <v>10</v>
      </c>
      <c r="D702" s="20"/>
      <c r="E702" s="20"/>
    </row>
    <row r="703" spans="2:5" x14ac:dyDescent="0.3">
      <c r="B703" s="23" t="s">
        <v>1</v>
      </c>
      <c r="C703" s="34">
        <v>1</v>
      </c>
      <c r="D703" s="20"/>
      <c r="E703" s="20"/>
    </row>
    <row r="704" spans="2:5" x14ac:dyDescent="0.3">
      <c r="B704" s="23" t="s">
        <v>2</v>
      </c>
      <c r="C704" s="34">
        <v>4</v>
      </c>
      <c r="D704" s="20"/>
      <c r="E704" s="20"/>
    </row>
    <row r="705" spans="2:5" x14ac:dyDescent="0.3">
      <c r="B705" s="9" t="s">
        <v>70</v>
      </c>
      <c r="C705" s="32">
        <v>30</v>
      </c>
      <c r="D705" s="24">
        <f>C706/C705</f>
        <v>0.56666666666666665</v>
      </c>
      <c r="E705" s="24">
        <f>C706/(C705-C708-C710-C711)</f>
        <v>0.89473684210526316</v>
      </c>
    </row>
    <row r="706" spans="2:5" x14ac:dyDescent="0.3">
      <c r="B706" s="22" t="s">
        <v>82</v>
      </c>
      <c r="C706" s="33">
        <v>17</v>
      </c>
      <c r="D706" s="20"/>
      <c r="E706" s="20"/>
    </row>
    <row r="707" spans="2:5" x14ac:dyDescent="0.3">
      <c r="B707" s="22" t="s">
        <v>0</v>
      </c>
      <c r="C707" s="33">
        <v>1</v>
      </c>
      <c r="D707" s="20"/>
      <c r="E707" s="20"/>
    </row>
    <row r="708" spans="2:5" x14ac:dyDescent="0.3">
      <c r="B708" s="23" t="s">
        <v>3</v>
      </c>
      <c r="C708" s="34">
        <v>1</v>
      </c>
      <c r="D708" s="20"/>
      <c r="E708" s="20"/>
    </row>
    <row r="709" spans="2:5" x14ac:dyDescent="0.3">
      <c r="B709" s="22" t="s">
        <v>6</v>
      </c>
      <c r="C709" s="33">
        <v>12</v>
      </c>
      <c r="D709" s="20"/>
      <c r="E709" s="20"/>
    </row>
    <row r="710" spans="2:5" x14ac:dyDescent="0.3">
      <c r="B710" s="23" t="s">
        <v>4</v>
      </c>
      <c r="C710" s="34">
        <v>6</v>
      </c>
      <c r="D710" s="20"/>
      <c r="E710" s="20"/>
    </row>
    <row r="711" spans="2:5" x14ac:dyDescent="0.3">
      <c r="B711" s="23" t="s">
        <v>3</v>
      </c>
      <c r="C711" s="34">
        <v>4</v>
      </c>
      <c r="D711" s="20"/>
      <c r="E711" s="20"/>
    </row>
    <row r="712" spans="2:5" x14ac:dyDescent="0.3">
      <c r="B712" s="23" t="s">
        <v>2</v>
      </c>
      <c r="C712" s="34">
        <v>2</v>
      </c>
      <c r="D712" s="20"/>
      <c r="E712" s="20"/>
    </row>
    <row r="713" spans="2:5" x14ac:dyDescent="0.3">
      <c r="B713" s="9" t="s">
        <v>79</v>
      </c>
      <c r="C713" s="32">
        <v>94</v>
      </c>
      <c r="D713" s="24">
        <f>C714/C713</f>
        <v>0.65957446808510634</v>
      </c>
      <c r="E713" s="24">
        <f>C714/(C713-C716-C721-C722)</f>
        <v>0.87323943661971826</v>
      </c>
    </row>
    <row r="714" spans="2:5" x14ac:dyDescent="0.3">
      <c r="B714" s="22" t="s">
        <v>82</v>
      </c>
      <c r="C714" s="33">
        <v>62</v>
      </c>
      <c r="D714" s="20"/>
      <c r="E714" s="20"/>
    </row>
    <row r="715" spans="2:5" x14ac:dyDescent="0.3">
      <c r="B715" s="22" t="s">
        <v>0</v>
      </c>
      <c r="C715" s="33">
        <v>10</v>
      </c>
      <c r="D715" s="20"/>
      <c r="E715" s="20"/>
    </row>
    <row r="716" spans="2:5" x14ac:dyDescent="0.3">
      <c r="B716" s="23" t="s">
        <v>3</v>
      </c>
      <c r="C716" s="34">
        <v>2</v>
      </c>
      <c r="D716" s="20"/>
      <c r="E716" s="20"/>
    </row>
    <row r="717" spans="2:5" x14ac:dyDescent="0.3">
      <c r="B717" s="23" t="s">
        <v>5</v>
      </c>
      <c r="C717" s="34">
        <v>2</v>
      </c>
      <c r="D717" s="20"/>
      <c r="E717" s="20"/>
    </row>
    <row r="718" spans="2:5" x14ac:dyDescent="0.3">
      <c r="B718" s="23" t="s">
        <v>1</v>
      </c>
      <c r="C718" s="34">
        <v>4</v>
      </c>
      <c r="D718" s="20"/>
      <c r="E718" s="20"/>
    </row>
    <row r="719" spans="2:5" x14ac:dyDescent="0.3">
      <c r="B719" s="23" t="s">
        <v>2</v>
      </c>
      <c r="C719" s="34">
        <v>2</v>
      </c>
      <c r="D719" s="20"/>
      <c r="E719" s="20"/>
    </row>
    <row r="720" spans="2:5" x14ac:dyDescent="0.3">
      <c r="B720" s="22" t="s">
        <v>6</v>
      </c>
      <c r="C720" s="33">
        <v>22</v>
      </c>
      <c r="D720" s="20"/>
      <c r="E720" s="20"/>
    </row>
    <row r="721" spans="2:5" x14ac:dyDescent="0.3">
      <c r="B721" s="23" t="s">
        <v>4</v>
      </c>
      <c r="C721" s="34">
        <v>20</v>
      </c>
      <c r="D721" s="20"/>
      <c r="E721" s="20"/>
    </row>
    <row r="722" spans="2:5" x14ac:dyDescent="0.3">
      <c r="B722" s="23" t="s">
        <v>3</v>
      </c>
      <c r="C722" s="34">
        <v>1</v>
      </c>
      <c r="D722" s="20"/>
      <c r="E722" s="20"/>
    </row>
    <row r="723" spans="2:5" x14ac:dyDescent="0.3">
      <c r="B723" s="23" t="s">
        <v>2</v>
      </c>
      <c r="C723" s="34">
        <v>1</v>
      </c>
      <c r="D723" s="20"/>
      <c r="E723" s="20"/>
    </row>
    <row r="724" spans="2:5" x14ac:dyDescent="0.3">
      <c r="B724" s="9" t="s">
        <v>60</v>
      </c>
      <c r="C724" s="32">
        <v>246</v>
      </c>
      <c r="D724" s="24">
        <f>C725/C724</f>
        <v>0.7032520325203252</v>
      </c>
      <c r="E724" s="24">
        <f>C725/(C724-C727-C732-C733)</f>
        <v>0.89637305699481862</v>
      </c>
    </row>
    <row r="725" spans="2:5" x14ac:dyDescent="0.3">
      <c r="B725" s="22" t="s">
        <v>82</v>
      </c>
      <c r="C725" s="33">
        <v>173</v>
      </c>
      <c r="D725" s="20"/>
      <c r="E725" s="20"/>
    </row>
    <row r="726" spans="2:5" x14ac:dyDescent="0.3">
      <c r="B726" s="22" t="s">
        <v>0</v>
      </c>
      <c r="C726" s="33">
        <v>14</v>
      </c>
      <c r="D726" s="20"/>
      <c r="E726" s="20"/>
    </row>
    <row r="727" spans="2:5" x14ac:dyDescent="0.3">
      <c r="B727" s="23" t="s">
        <v>4</v>
      </c>
      <c r="C727" s="34">
        <v>1</v>
      </c>
      <c r="D727" s="20"/>
      <c r="E727" s="20"/>
    </row>
    <row r="728" spans="2:5" x14ac:dyDescent="0.3">
      <c r="B728" s="23" t="s">
        <v>5</v>
      </c>
      <c r="C728" s="34">
        <v>3</v>
      </c>
      <c r="D728" s="20"/>
      <c r="E728" s="20"/>
    </row>
    <row r="729" spans="2:5" x14ac:dyDescent="0.3">
      <c r="B729" s="23" t="s">
        <v>1</v>
      </c>
      <c r="C729" s="34">
        <v>8</v>
      </c>
      <c r="D729" s="20"/>
      <c r="E729" s="20"/>
    </row>
    <row r="730" spans="2:5" x14ac:dyDescent="0.3">
      <c r="B730" s="23" t="s">
        <v>2</v>
      </c>
      <c r="C730" s="34">
        <v>2</v>
      </c>
      <c r="D730" s="20"/>
      <c r="E730" s="20"/>
    </row>
    <row r="731" spans="2:5" x14ac:dyDescent="0.3">
      <c r="B731" s="22" t="s">
        <v>6</v>
      </c>
      <c r="C731" s="33">
        <v>59</v>
      </c>
      <c r="D731" s="20"/>
      <c r="E731" s="20"/>
    </row>
    <row r="732" spans="2:5" x14ac:dyDescent="0.3">
      <c r="B732" s="23" t="s">
        <v>4</v>
      </c>
      <c r="C732" s="34">
        <v>23</v>
      </c>
      <c r="D732" s="20"/>
      <c r="E732" s="20"/>
    </row>
    <row r="733" spans="2:5" x14ac:dyDescent="0.3">
      <c r="B733" s="23" t="s">
        <v>3</v>
      </c>
      <c r="C733" s="34">
        <v>29</v>
      </c>
      <c r="D733" s="20"/>
      <c r="E733" s="20"/>
    </row>
    <row r="734" spans="2:5" x14ac:dyDescent="0.3">
      <c r="B734" s="23" t="s">
        <v>5</v>
      </c>
      <c r="C734" s="34">
        <v>2</v>
      </c>
      <c r="D734" s="20"/>
      <c r="E734" s="20"/>
    </row>
    <row r="735" spans="2:5" x14ac:dyDescent="0.3">
      <c r="B735" s="23" t="s">
        <v>1</v>
      </c>
      <c r="C735" s="34">
        <v>1</v>
      </c>
      <c r="D735" s="20"/>
      <c r="E735" s="20"/>
    </row>
    <row r="736" spans="2:5" x14ac:dyDescent="0.3">
      <c r="B736" s="23" t="s">
        <v>2</v>
      </c>
      <c r="C736" s="34">
        <v>4</v>
      </c>
      <c r="D736" s="20"/>
      <c r="E736" s="20"/>
    </row>
    <row r="737" spans="2:5" x14ac:dyDescent="0.3">
      <c r="B737" s="9" t="s">
        <v>38</v>
      </c>
      <c r="C737" s="32">
        <v>39</v>
      </c>
      <c r="D737" s="24">
        <f>C738/C737</f>
        <v>0.69230769230769229</v>
      </c>
      <c r="E737" s="24">
        <f>C738/(C737-C740-C741)</f>
        <v>1</v>
      </c>
    </row>
    <row r="738" spans="2:5" x14ac:dyDescent="0.3">
      <c r="B738" s="22" t="s">
        <v>82</v>
      </c>
      <c r="C738" s="33">
        <v>27</v>
      </c>
      <c r="D738" s="20"/>
      <c r="E738" s="20"/>
    </row>
    <row r="739" spans="2:5" x14ac:dyDescent="0.3">
      <c r="B739" s="22" t="s">
        <v>6</v>
      </c>
      <c r="C739" s="33">
        <v>12</v>
      </c>
      <c r="D739" s="20"/>
      <c r="E739" s="20"/>
    </row>
    <row r="740" spans="2:5" x14ac:dyDescent="0.3">
      <c r="B740" s="23" t="s">
        <v>4</v>
      </c>
      <c r="C740" s="34">
        <v>11</v>
      </c>
      <c r="D740" s="20"/>
      <c r="E740" s="20"/>
    </row>
    <row r="741" spans="2:5" x14ac:dyDescent="0.3">
      <c r="B741" s="23" t="s">
        <v>3</v>
      </c>
      <c r="C741" s="34">
        <v>1</v>
      </c>
      <c r="D741" s="20"/>
      <c r="E741" s="20"/>
    </row>
    <row r="742" spans="2:5" x14ac:dyDescent="0.3">
      <c r="B742" s="9" t="s">
        <v>74</v>
      </c>
      <c r="C742" s="32">
        <v>68</v>
      </c>
      <c r="D742" s="24">
        <f>C743/C742</f>
        <v>0.69117647058823528</v>
      </c>
      <c r="E742" s="24">
        <f>C743/(C742-C745-C748-C749)</f>
        <v>0.94</v>
      </c>
    </row>
    <row r="743" spans="2:5" x14ac:dyDescent="0.3">
      <c r="B743" s="22" t="s">
        <v>82</v>
      </c>
      <c r="C743" s="33">
        <v>47</v>
      </c>
      <c r="D743" s="20"/>
      <c r="E743" s="20"/>
    </row>
    <row r="744" spans="2:5" x14ac:dyDescent="0.3">
      <c r="B744" s="22" t="s">
        <v>0</v>
      </c>
      <c r="C744" s="33">
        <v>2</v>
      </c>
      <c r="D744" s="20"/>
      <c r="E744" s="20"/>
    </row>
    <row r="745" spans="2:5" x14ac:dyDescent="0.3">
      <c r="B745" s="23" t="s">
        <v>4</v>
      </c>
      <c r="C745" s="34">
        <v>1</v>
      </c>
      <c r="D745" s="20"/>
      <c r="E745" s="20"/>
    </row>
    <row r="746" spans="2:5" x14ac:dyDescent="0.3">
      <c r="B746" s="23" t="s">
        <v>5</v>
      </c>
      <c r="C746" s="34">
        <v>1</v>
      </c>
      <c r="D746" s="20"/>
      <c r="E746" s="20"/>
    </row>
    <row r="747" spans="2:5" x14ac:dyDescent="0.3">
      <c r="B747" s="22" t="s">
        <v>6</v>
      </c>
      <c r="C747" s="33">
        <v>19</v>
      </c>
      <c r="D747" s="20"/>
      <c r="E747" s="20"/>
    </row>
    <row r="748" spans="2:5" x14ac:dyDescent="0.3">
      <c r="B748" s="23" t="s">
        <v>4</v>
      </c>
      <c r="C748" s="34">
        <v>11</v>
      </c>
      <c r="D748" s="20"/>
      <c r="E748" s="20"/>
    </row>
    <row r="749" spans="2:5" x14ac:dyDescent="0.3">
      <c r="B749" s="23" t="s">
        <v>3</v>
      </c>
      <c r="C749" s="34">
        <v>6</v>
      </c>
      <c r="D749" s="20"/>
      <c r="E749" s="20"/>
    </row>
    <row r="750" spans="2:5" x14ac:dyDescent="0.3">
      <c r="B750" s="23" t="s">
        <v>5</v>
      </c>
      <c r="C750" s="34">
        <v>1</v>
      </c>
      <c r="D750" s="20"/>
      <c r="E750" s="20"/>
    </row>
    <row r="751" spans="2:5" x14ac:dyDescent="0.3">
      <c r="B751" s="23" t="s">
        <v>2</v>
      </c>
      <c r="C751" s="34">
        <v>1</v>
      </c>
      <c r="D751" s="20"/>
      <c r="E751" s="20"/>
    </row>
    <row r="752" spans="2:5" x14ac:dyDescent="0.3">
      <c r="B752" s="9" t="s">
        <v>80</v>
      </c>
      <c r="C752" s="32">
        <v>30</v>
      </c>
      <c r="D752" s="24">
        <f>C753/C752</f>
        <v>0.76666666666666672</v>
      </c>
      <c r="E752" s="24">
        <f>C753/(C752-C755-C756)</f>
        <v>0.95833333333333337</v>
      </c>
    </row>
    <row r="753" spans="2:5" x14ac:dyDescent="0.3">
      <c r="B753" s="22" t="s">
        <v>82</v>
      </c>
      <c r="C753" s="33">
        <v>23</v>
      </c>
      <c r="D753" s="20"/>
      <c r="E753" s="20"/>
    </row>
    <row r="754" spans="2:5" x14ac:dyDescent="0.3">
      <c r="B754" s="22" t="s">
        <v>6</v>
      </c>
      <c r="C754" s="33">
        <v>7</v>
      </c>
      <c r="D754" s="20"/>
      <c r="E754" s="20"/>
    </row>
    <row r="755" spans="2:5" x14ac:dyDescent="0.3">
      <c r="B755" s="23" t="s">
        <v>4</v>
      </c>
      <c r="C755" s="34">
        <v>4</v>
      </c>
      <c r="D755" s="20"/>
      <c r="E755" s="20"/>
    </row>
    <row r="756" spans="2:5" x14ac:dyDescent="0.3">
      <c r="B756" s="23" t="s">
        <v>3</v>
      </c>
      <c r="C756" s="34">
        <v>2</v>
      </c>
      <c r="D756" s="20"/>
      <c r="E756" s="20"/>
    </row>
    <row r="757" spans="2:5" x14ac:dyDescent="0.3">
      <c r="B757" s="23" t="s">
        <v>2</v>
      </c>
      <c r="C757" s="34">
        <v>1</v>
      </c>
      <c r="D757" s="20"/>
      <c r="E757" s="20"/>
    </row>
    <row r="758" spans="2:5" x14ac:dyDescent="0.3">
      <c r="B758" s="9" t="s">
        <v>81</v>
      </c>
      <c r="C758" s="32">
        <v>100</v>
      </c>
      <c r="D758" s="24">
        <f>C759/C758</f>
        <v>0.76</v>
      </c>
      <c r="E758" s="24">
        <f>C759/(C758-C761-C764-C765)</f>
        <v>0.91566265060240959</v>
      </c>
    </row>
    <row r="759" spans="2:5" x14ac:dyDescent="0.3">
      <c r="B759" s="22" t="s">
        <v>82</v>
      </c>
      <c r="C759" s="33">
        <v>76</v>
      </c>
      <c r="D759" s="20"/>
      <c r="E759" s="20"/>
    </row>
    <row r="760" spans="2:5" x14ac:dyDescent="0.3">
      <c r="B760" s="22" t="s">
        <v>0</v>
      </c>
      <c r="C760" s="33">
        <v>7</v>
      </c>
      <c r="D760" s="20"/>
      <c r="E760" s="20"/>
    </row>
    <row r="761" spans="2:5" x14ac:dyDescent="0.3">
      <c r="B761" s="23" t="s">
        <v>3</v>
      </c>
      <c r="C761" s="34">
        <v>4</v>
      </c>
      <c r="D761" s="20"/>
      <c r="E761" s="20"/>
    </row>
    <row r="762" spans="2:5" x14ac:dyDescent="0.3">
      <c r="B762" s="23" t="s">
        <v>2</v>
      </c>
      <c r="C762" s="34">
        <v>3</v>
      </c>
      <c r="D762" s="20"/>
      <c r="E762" s="20"/>
    </row>
    <row r="763" spans="2:5" x14ac:dyDescent="0.3">
      <c r="B763" s="22" t="s">
        <v>6</v>
      </c>
      <c r="C763" s="33">
        <v>17</v>
      </c>
      <c r="D763" s="20"/>
      <c r="E763" s="20"/>
    </row>
    <row r="764" spans="2:5" x14ac:dyDescent="0.3">
      <c r="B764" s="23" t="s">
        <v>4</v>
      </c>
      <c r="C764" s="34">
        <v>10</v>
      </c>
      <c r="D764" s="20"/>
      <c r="E764" s="20"/>
    </row>
    <row r="765" spans="2:5" x14ac:dyDescent="0.3">
      <c r="B765" s="23" t="s">
        <v>3</v>
      </c>
      <c r="C765" s="34">
        <v>3</v>
      </c>
      <c r="D765" s="20"/>
      <c r="E765" s="20"/>
    </row>
    <row r="766" spans="2:5" x14ac:dyDescent="0.3">
      <c r="B766" s="23" t="s">
        <v>5</v>
      </c>
      <c r="C766" s="34">
        <v>1</v>
      </c>
      <c r="D766" s="20"/>
      <c r="E766" s="20"/>
    </row>
    <row r="767" spans="2:5" ht="15" thickBot="1" x14ac:dyDescent="0.35">
      <c r="B767" s="23" t="s">
        <v>2</v>
      </c>
      <c r="C767" s="34">
        <v>3</v>
      </c>
      <c r="D767" s="20"/>
      <c r="E767" s="20"/>
    </row>
    <row r="768" spans="2:5" ht="15" thickBot="1" x14ac:dyDescent="0.35">
      <c r="B768" s="7" t="s">
        <v>29</v>
      </c>
      <c r="C768" s="31">
        <v>1889</v>
      </c>
      <c r="D768" s="19">
        <f>(C770+C780+C788+C796+C804+C816+C828+C832+C842+C848+C858+C865+C874+C886+C894+C898+C902+C910+C917+C921+C934+C938+C945+C952+C959+C964)/C768</f>
        <v>0.51614610905240865</v>
      </c>
      <c r="E768" s="19">
        <f>(C770+C780+C788+C796+C804+C816+C828+C832+C842+C848+C858+C865+C874+C886+C894+C898+C902+C910+C917+C921+C934+C938+C945+C952+C959+C964)/(C768-C772-C775-C776-C784-C785-C790-C792-C793-C800-C806-C810-C811-C818-C823-C830-C834-C836-C837-C844-C850-C852-C853-C860-C861-C869-C876-C880-C881-C890-C891-C896-C904-C905-C914-C919-C923-C924-C928-C929-C940-C941-C949-C954-C955-C961-C969-C970)</f>
        <v>0.59234507897934385</v>
      </c>
    </row>
    <row r="769" spans="2:5" x14ac:dyDescent="0.3">
      <c r="B769" s="9" t="s">
        <v>39</v>
      </c>
      <c r="C769" s="32">
        <v>87</v>
      </c>
      <c r="D769" s="24">
        <f>C770/C769</f>
        <v>0.4942528735632184</v>
      </c>
      <c r="E769" s="24">
        <f>C770/(C769-C772-C775-C776)</f>
        <v>0.57333333333333336</v>
      </c>
    </row>
    <row r="770" spans="2:5" x14ac:dyDescent="0.3">
      <c r="B770" s="22" t="s">
        <v>82</v>
      </c>
      <c r="C770" s="33">
        <v>43</v>
      </c>
      <c r="D770" s="20"/>
      <c r="E770" s="20"/>
    </row>
    <row r="771" spans="2:5" x14ac:dyDescent="0.3">
      <c r="B771" s="22" t="s">
        <v>0</v>
      </c>
      <c r="C771" s="33">
        <v>4</v>
      </c>
      <c r="D771" s="20"/>
      <c r="E771" s="20"/>
    </row>
    <row r="772" spans="2:5" x14ac:dyDescent="0.3">
      <c r="B772" s="23" t="s">
        <v>3</v>
      </c>
      <c r="C772" s="34">
        <v>2</v>
      </c>
      <c r="D772" s="20"/>
      <c r="E772" s="20"/>
    </row>
    <row r="773" spans="2:5" x14ac:dyDescent="0.3">
      <c r="B773" s="23" t="s">
        <v>2</v>
      </c>
      <c r="C773" s="34">
        <v>2</v>
      </c>
      <c r="D773" s="20"/>
      <c r="E773" s="20"/>
    </row>
    <row r="774" spans="2:5" x14ac:dyDescent="0.3">
      <c r="B774" s="22" t="s">
        <v>6</v>
      </c>
      <c r="C774" s="33">
        <v>40</v>
      </c>
      <c r="D774" s="20"/>
      <c r="E774" s="20"/>
    </row>
    <row r="775" spans="2:5" x14ac:dyDescent="0.3">
      <c r="B775" s="23" t="s">
        <v>4</v>
      </c>
      <c r="C775" s="34">
        <v>2</v>
      </c>
      <c r="D775" s="20"/>
      <c r="E775" s="20"/>
    </row>
    <row r="776" spans="2:5" x14ac:dyDescent="0.3">
      <c r="B776" s="23" t="s">
        <v>3</v>
      </c>
      <c r="C776" s="34">
        <v>8</v>
      </c>
      <c r="D776" s="20"/>
      <c r="E776" s="20"/>
    </row>
    <row r="777" spans="2:5" x14ac:dyDescent="0.3">
      <c r="B777" s="23" t="s">
        <v>5</v>
      </c>
      <c r="C777" s="34">
        <v>14</v>
      </c>
      <c r="D777" s="20"/>
      <c r="E777" s="20"/>
    </row>
    <row r="778" spans="2:5" x14ac:dyDescent="0.3">
      <c r="B778" s="23" t="s">
        <v>2</v>
      </c>
      <c r="C778" s="34">
        <v>16</v>
      </c>
      <c r="D778" s="20"/>
      <c r="E778" s="20"/>
    </row>
    <row r="779" spans="2:5" x14ac:dyDescent="0.3">
      <c r="B779" s="9" t="s">
        <v>40</v>
      </c>
      <c r="C779" s="32">
        <v>57</v>
      </c>
      <c r="D779" s="24">
        <f>C780/C779</f>
        <v>0.84210526315789469</v>
      </c>
      <c r="E779" s="24">
        <f>C780/(C779-C784-C785)</f>
        <v>0.87272727272727268</v>
      </c>
    </row>
    <row r="780" spans="2:5" x14ac:dyDescent="0.3">
      <c r="B780" s="22" t="s">
        <v>82</v>
      </c>
      <c r="C780" s="33">
        <v>48</v>
      </c>
      <c r="D780" s="20"/>
      <c r="E780" s="20"/>
    </row>
    <row r="781" spans="2:5" x14ac:dyDescent="0.3">
      <c r="B781" s="22" t="s">
        <v>0</v>
      </c>
      <c r="C781" s="33">
        <v>4</v>
      </c>
      <c r="D781" s="20"/>
      <c r="E781" s="20"/>
    </row>
    <row r="782" spans="2:5" x14ac:dyDescent="0.3">
      <c r="B782" s="23" t="s">
        <v>5</v>
      </c>
      <c r="C782" s="34">
        <v>4</v>
      </c>
      <c r="D782" s="20"/>
      <c r="E782" s="20"/>
    </row>
    <row r="783" spans="2:5" x14ac:dyDescent="0.3">
      <c r="B783" s="22" t="s">
        <v>6</v>
      </c>
      <c r="C783" s="33">
        <v>5</v>
      </c>
      <c r="D783" s="20"/>
      <c r="E783" s="20"/>
    </row>
    <row r="784" spans="2:5" x14ac:dyDescent="0.3">
      <c r="B784" s="23" t="s">
        <v>4</v>
      </c>
      <c r="C784" s="34">
        <v>1</v>
      </c>
      <c r="D784" s="20"/>
      <c r="E784" s="20"/>
    </row>
    <row r="785" spans="2:5" x14ac:dyDescent="0.3">
      <c r="B785" s="23" t="s">
        <v>3</v>
      </c>
      <c r="C785" s="34">
        <v>1</v>
      </c>
      <c r="D785" s="20"/>
      <c r="E785" s="20"/>
    </row>
    <row r="786" spans="2:5" x14ac:dyDescent="0.3">
      <c r="B786" s="23" t="s">
        <v>5</v>
      </c>
      <c r="C786" s="34">
        <v>3</v>
      </c>
      <c r="D786" s="20"/>
      <c r="E786" s="20"/>
    </row>
    <row r="787" spans="2:5" x14ac:dyDescent="0.3">
      <c r="B787" s="9" t="s">
        <v>45</v>
      </c>
      <c r="C787" s="32">
        <v>17</v>
      </c>
      <c r="D787" s="24">
        <f>C788/C787</f>
        <v>0.58823529411764708</v>
      </c>
      <c r="E787" s="24">
        <f>C788/(C787-C792-C790-C793)</f>
        <v>0.76923076923076927</v>
      </c>
    </row>
    <row r="788" spans="2:5" x14ac:dyDescent="0.3">
      <c r="B788" s="22" t="s">
        <v>82</v>
      </c>
      <c r="C788" s="33">
        <v>10</v>
      </c>
      <c r="D788" s="20"/>
      <c r="E788" s="20"/>
    </row>
    <row r="789" spans="2:5" x14ac:dyDescent="0.3">
      <c r="B789" s="22" t="s">
        <v>0</v>
      </c>
      <c r="C789" s="33">
        <v>1</v>
      </c>
      <c r="D789" s="20"/>
      <c r="E789" s="20"/>
    </row>
    <row r="790" spans="2:5" x14ac:dyDescent="0.3">
      <c r="B790" s="23" t="s">
        <v>3</v>
      </c>
      <c r="C790" s="34">
        <v>1</v>
      </c>
      <c r="D790" s="20"/>
      <c r="E790" s="20"/>
    </row>
    <row r="791" spans="2:5" x14ac:dyDescent="0.3">
      <c r="B791" s="22" t="s">
        <v>6</v>
      </c>
      <c r="C791" s="33">
        <v>6</v>
      </c>
      <c r="D791" s="20"/>
      <c r="E791" s="20"/>
    </row>
    <row r="792" spans="2:5" x14ac:dyDescent="0.3">
      <c r="B792" s="23" t="s">
        <v>4</v>
      </c>
      <c r="C792" s="34">
        <v>1</v>
      </c>
      <c r="D792" s="20"/>
      <c r="E792" s="20"/>
    </row>
    <row r="793" spans="2:5" x14ac:dyDescent="0.3">
      <c r="B793" s="23" t="s">
        <v>3</v>
      </c>
      <c r="C793" s="34">
        <v>2</v>
      </c>
      <c r="D793" s="20"/>
      <c r="E793" s="20"/>
    </row>
    <row r="794" spans="2:5" x14ac:dyDescent="0.3">
      <c r="B794" s="23" t="s">
        <v>1</v>
      </c>
      <c r="C794" s="34">
        <v>3</v>
      </c>
      <c r="D794" s="20"/>
      <c r="E794" s="20"/>
    </row>
    <row r="795" spans="2:5" x14ac:dyDescent="0.3">
      <c r="B795" s="9" t="s">
        <v>42</v>
      </c>
      <c r="C795" s="32">
        <v>69</v>
      </c>
      <c r="D795" s="24">
        <f>C796/C795</f>
        <v>0.6376811594202898</v>
      </c>
      <c r="E795" s="24">
        <f>C796/(C795-C800)</f>
        <v>0.65671641791044777</v>
      </c>
    </row>
    <row r="796" spans="2:5" x14ac:dyDescent="0.3">
      <c r="B796" s="22" t="s">
        <v>82</v>
      </c>
      <c r="C796" s="33">
        <v>44</v>
      </c>
      <c r="D796" s="20"/>
      <c r="E796" s="20"/>
    </row>
    <row r="797" spans="2:5" x14ac:dyDescent="0.3">
      <c r="B797" s="22" t="s">
        <v>0</v>
      </c>
      <c r="C797" s="33">
        <v>14</v>
      </c>
      <c r="D797" s="20"/>
      <c r="E797" s="20"/>
    </row>
    <row r="798" spans="2:5" x14ac:dyDescent="0.3">
      <c r="B798" s="23" t="s">
        <v>5</v>
      </c>
      <c r="C798" s="34">
        <v>14</v>
      </c>
      <c r="D798" s="20"/>
      <c r="E798" s="20"/>
    </row>
    <row r="799" spans="2:5" x14ac:dyDescent="0.3">
      <c r="B799" s="22" t="s">
        <v>6</v>
      </c>
      <c r="C799" s="33">
        <v>11</v>
      </c>
      <c r="D799" s="20"/>
      <c r="E799" s="20"/>
    </row>
    <row r="800" spans="2:5" x14ac:dyDescent="0.3">
      <c r="B800" s="23" t="s">
        <v>4</v>
      </c>
      <c r="C800" s="34">
        <v>2</v>
      </c>
      <c r="D800" s="20"/>
      <c r="E800" s="20"/>
    </row>
    <row r="801" spans="2:5" x14ac:dyDescent="0.3">
      <c r="B801" s="23" t="s">
        <v>5</v>
      </c>
      <c r="C801" s="34">
        <v>3</v>
      </c>
      <c r="D801" s="20"/>
      <c r="E801" s="20"/>
    </row>
    <row r="802" spans="2:5" x14ac:dyDescent="0.3">
      <c r="B802" s="23" t="s">
        <v>2</v>
      </c>
      <c r="C802" s="34">
        <v>6</v>
      </c>
      <c r="D802" s="20"/>
      <c r="E802" s="20"/>
    </row>
    <row r="803" spans="2:5" x14ac:dyDescent="0.3">
      <c r="B803" s="9" t="s">
        <v>44</v>
      </c>
      <c r="C803" s="32">
        <v>553</v>
      </c>
      <c r="D803" s="24">
        <f>C804/C803</f>
        <v>0.45027124773960214</v>
      </c>
      <c r="E803" s="24">
        <f>C804/(C803-C806-C810-C811)</f>
        <v>0.52092050209205021</v>
      </c>
    </row>
    <row r="804" spans="2:5" x14ac:dyDescent="0.3">
      <c r="B804" s="22" t="s">
        <v>82</v>
      </c>
      <c r="C804" s="33">
        <v>249</v>
      </c>
      <c r="D804" s="20"/>
      <c r="E804" s="20"/>
    </row>
    <row r="805" spans="2:5" x14ac:dyDescent="0.3">
      <c r="B805" s="22" t="s">
        <v>0</v>
      </c>
      <c r="C805" s="33">
        <v>42</v>
      </c>
      <c r="D805" s="20"/>
      <c r="E805" s="20"/>
    </row>
    <row r="806" spans="2:5" x14ac:dyDescent="0.3">
      <c r="B806" s="23" t="s">
        <v>3</v>
      </c>
      <c r="C806" s="34">
        <v>2</v>
      </c>
      <c r="D806" s="20"/>
      <c r="E806" s="20"/>
    </row>
    <row r="807" spans="2:5" x14ac:dyDescent="0.3">
      <c r="B807" s="23" t="s">
        <v>5</v>
      </c>
      <c r="C807" s="34">
        <v>32</v>
      </c>
      <c r="D807" s="20"/>
      <c r="E807" s="20"/>
    </row>
    <row r="808" spans="2:5" x14ac:dyDescent="0.3">
      <c r="B808" s="23" t="s">
        <v>2</v>
      </c>
      <c r="C808" s="34">
        <v>8</v>
      </c>
      <c r="D808" s="20"/>
      <c r="E808" s="20"/>
    </row>
    <row r="809" spans="2:5" x14ac:dyDescent="0.3">
      <c r="B809" s="22" t="s">
        <v>6</v>
      </c>
      <c r="C809" s="33">
        <v>262</v>
      </c>
      <c r="D809" s="20"/>
      <c r="E809" s="20"/>
    </row>
    <row r="810" spans="2:5" x14ac:dyDescent="0.3">
      <c r="B810" s="23" t="s">
        <v>4</v>
      </c>
      <c r="C810" s="34">
        <v>33</v>
      </c>
      <c r="D810" s="20"/>
      <c r="E810" s="20"/>
    </row>
    <row r="811" spans="2:5" x14ac:dyDescent="0.3">
      <c r="B811" s="23" t="s">
        <v>3</v>
      </c>
      <c r="C811" s="34">
        <v>40</v>
      </c>
      <c r="D811" s="20"/>
      <c r="E811" s="20"/>
    </row>
    <row r="812" spans="2:5" x14ac:dyDescent="0.3">
      <c r="B812" s="23" t="s">
        <v>5</v>
      </c>
      <c r="C812" s="34">
        <v>132</v>
      </c>
      <c r="D812" s="20"/>
      <c r="E812" s="20"/>
    </row>
    <row r="813" spans="2:5" x14ac:dyDescent="0.3">
      <c r="B813" s="23" t="s">
        <v>1</v>
      </c>
      <c r="C813" s="34">
        <v>15</v>
      </c>
      <c r="D813" s="20"/>
      <c r="E813" s="20"/>
    </row>
    <row r="814" spans="2:5" x14ac:dyDescent="0.3">
      <c r="B814" s="23" t="s">
        <v>2</v>
      </c>
      <c r="C814" s="34">
        <v>42</v>
      </c>
      <c r="D814" s="20"/>
      <c r="E814" s="20"/>
    </row>
    <row r="815" spans="2:5" x14ac:dyDescent="0.3">
      <c r="B815" s="9" t="s">
        <v>46</v>
      </c>
      <c r="C815" s="32">
        <v>13</v>
      </c>
      <c r="D815" s="24">
        <f>C816/C815</f>
        <v>0.46153846153846156</v>
      </c>
      <c r="E815" s="24">
        <f>C816/(C815-C818)</f>
        <v>0.5</v>
      </c>
    </row>
    <row r="816" spans="2:5" x14ac:dyDescent="0.3">
      <c r="B816" s="22" t="s">
        <v>82</v>
      </c>
      <c r="C816" s="33">
        <v>6</v>
      </c>
      <c r="D816" s="20"/>
      <c r="E816" s="20"/>
    </row>
    <row r="817" spans="2:5" x14ac:dyDescent="0.3">
      <c r="B817" s="22" t="s">
        <v>6</v>
      </c>
      <c r="C817" s="33">
        <v>7</v>
      </c>
      <c r="D817" s="20"/>
      <c r="E817" s="20"/>
    </row>
    <row r="818" spans="2:5" x14ac:dyDescent="0.3">
      <c r="B818" s="23" t="s">
        <v>4</v>
      </c>
      <c r="C818" s="34">
        <v>1</v>
      </c>
      <c r="D818" s="20"/>
      <c r="E818" s="20"/>
    </row>
    <row r="819" spans="2:5" x14ac:dyDescent="0.3">
      <c r="B819" s="23" t="s">
        <v>5</v>
      </c>
      <c r="C819" s="34">
        <v>5</v>
      </c>
      <c r="D819" s="20"/>
      <c r="E819" s="20"/>
    </row>
    <row r="820" spans="2:5" x14ac:dyDescent="0.3">
      <c r="B820" s="23" t="s">
        <v>1</v>
      </c>
      <c r="C820" s="34">
        <v>1</v>
      </c>
      <c r="D820" s="20"/>
      <c r="E820" s="20"/>
    </row>
    <row r="821" spans="2:5" x14ac:dyDescent="0.3">
      <c r="B821" s="9" t="s">
        <v>47</v>
      </c>
      <c r="C821" s="32">
        <v>13</v>
      </c>
      <c r="D821" s="24">
        <f>0/C821</f>
        <v>0</v>
      </c>
      <c r="E821" s="24">
        <v>0</v>
      </c>
    </row>
    <row r="822" spans="2:5" x14ac:dyDescent="0.3">
      <c r="B822" s="22" t="s">
        <v>6</v>
      </c>
      <c r="C822" s="33">
        <v>13</v>
      </c>
      <c r="D822" s="20"/>
      <c r="E822" s="20"/>
    </row>
    <row r="823" spans="2:5" x14ac:dyDescent="0.3">
      <c r="B823" s="23" t="s">
        <v>3</v>
      </c>
      <c r="C823" s="34">
        <v>1</v>
      </c>
      <c r="D823" s="20"/>
      <c r="E823" s="20"/>
    </row>
    <row r="824" spans="2:5" x14ac:dyDescent="0.3">
      <c r="B824" s="23" t="s">
        <v>5</v>
      </c>
      <c r="C824" s="34">
        <v>10</v>
      </c>
      <c r="D824" s="20"/>
      <c r="E824" s="20"/>
    </row>
    <row r="825" spans="2:5" x14ac:dyDescent="0.3">
      <c r="B825" s="23" t="s">
        <v>1</v>
      </c>
      <c r="C825" s="34">
        <v>1</v>
      </c>
      <c r="D825" s="20"/>
      <c r="E825" s="20"/>
    </row>
    <row r="826" spans="2:5" x14ac:dyDescent="0.3">
      <c r="B826" s="23" t="s">
        <v>2</v>
      </c>
      <c r="C826" s="34">
        <v>1</v>
      </c>
      <c r="D826" s="20"/>
      <c r="E826" s="20"/>
    </row>
    <row r="827" spans="2:5" x14ac:dyDescent="0.3">
      <c r="B827" s="9" t="s">
        <v>66</v>
      </c>
      <c r="C827" s="32">
        <v>22</v>
      </c>
      <c r="D827" s="24">
        <f>C828/C827</f>
        <v>0.95454545454545459</v>
      </c>
      <c r="E827" s="24">
        <f>C828/(C827-C830)</f>
        <v>1</v>
      </c>
    </row>
    <row r="828" spans="2:5" x14ac:dyDescent="0.3">
      <c r="B828" s="22" t="s">
        <v>82</v>
      </c>
      <c r="C828" s="33">
        <v>21</v>
      </c>
      <c r="D828" s="20"/>
      <c r="E828" s="20"/>
    </row>
    <row r="829" spans="2:5" x14ac:dyDescent="0.3">
      <c r="B829" s="22" t="s">
        <v>6</v>
      </c>
      <c r="C829" s="33">
        <v>1</v>
      </c>
      <c r="D829" s="20"/>
      <c r="E829" s="20"/>
    </row>
    <row r="830" spans="2:5" x14ac:dyDescent="0.3">
      <c r="B830" s="23" t="s">
        <v>4</v>
      </c>
      <c r="C830" s="34">
        <v>1</v>
      </c>
      <c r="D830" s="20"/>
      <c r="E830" s="20"/>
    </row>
    <row r="831" spans="2:5" x14ac:dyDescent="0.3">
      <c r="B831" s="9" t="s">
        <v>50</v>
      </c>
      <c r="C831" s="32">
        <v>30</v>
      </c>
      <c r="D831" s="24">
        <f>C832/C831</f>
        <v>0.16666666666666666</v>
      </c>
      <c r="E831" s="24">
        <f>C832/(C831-C834-C836-C837)</f>
        <v>0.20833333333333334</v>
      </c>
    </row>
    <row r="832" spans="2:5" x14ac:dyDescent="0.3">
      <c r="B832" s="22" t="s">
        <v>82</v>
      </c>
      <c r="C832" s="33">
        <v>5</v>
      </c>
      <c r="D832" s="20"/>
      <c r="E832" s="20"/>
    </row>
    <row r="833" spans="2:5" x14ac:dyDescent="0.3">
      <c r="B833" s="22" t="s">
        <v>0</v>
      </c>
      <c r="C833" s="33">
        <v>1</v>
      </c>
      <c r="D833" s="20"/>
      <c r="E833" s="20"/>
    </row>
    <row r="834" spans="2:5" x14ac:dyDescent="0.3">
      <c r="B834" s="23" t="s">
        <v>3</v>
      </c>
      <c r="C834" s="34">
        <v>1</v>
      </c>
      <c r="D834" s="20"/>
      <c r="E834" s="20"/>
    </row>
    <row r="835" spans="2:5" x14ac:dyDescent="0.3">
      <c r="B835" s="22" t="s">
        <v>6</v>
      </c>
      <c r="C835" s="33">
        <v>24</v>
      </c>
      <c r="D835" s="20"/>
      <c r="E835" s="20"/>
    </row>
    <row r="836" spans="2:5" x14ac:dyDescent="0.3">
      <c r="B836" s="23" t="s">
        <v>4</v>
      </c>
      <c r="C836" s="34">
        <v>3</v>
      </c>
      <c r="D836" s="20"/>
      <c r="E836" s="20"/>
    </row>
    <row r="837" spans="2:5" x14ac:dyDescent="0.3">
      <c r="B837" s="23" t="s">
        <v>3</v>
      </c>
      <c r="C837" s="34">
        <v>2</v>
      </c>
      <c r="D837" s="20"/>
      <c r="E837" s="20"/>
    </row>
    <row r="838" spans="2:5" x14ac:dyDescent="0.3">
      <c r="B838" s="23" t="s">
        <v>5</v>
      </c>
      <c r="C838" s="34">
        <v>15</v>
      </c>
      <c r="D838" s="20"/>
      <c r="E838" s="20"/>
    </row>
    <row r="839" spans="2:5" x14ac:dyDescent="0.3">
      <c r="B839" s="23" t="s">
        <v>1</v>
      </c>
      <c r="C839" s="34">
        <v>1</v>
      </c>
      <c r="D839" s="20"/>
      <c r="E839" s="20"/>
    </row>
    <row r="840" spans="2:5" x14ac:dyDescent="0.3">
      <c r="B840" s="23" t="s">
        <v>2</v>
      </c>
      <c r="C840" s="34">
        <v>3</v>
      </c>
      <c r="D840" s="20"/>
      <c r="E840" s="20"/>
    </row>
    <row r="841" spans="2:5" x14ac:dyDescent="0.3">
      <c r="B841" s="9" t="s">
        <v>55</v>
      </c>
      <c r="C841" s="32">
        <v>30</v>
      </c>
      <c r="D841" s="24">
        <f>C842/C841</f>
        <v>0.8</v>
      </c>
      <c r="E841" s="24">
        <f>C842/(C841-C844)</f>
        <v>0.82758620689655171</v>
      </c>
    </row>
    <row r="842" spans="2:5" x14ac:dyDescent="0.3">
      <c r="B842" s="22" t="s">
        <v>82</v>
      </c>
      <c r="C842" s="33">
        <v>24</v>
      </c>
      <c r="D842" s="20"/>
      <c r="E842" s="20"/>
    </row>
    <row r="843" spans="2:5" x14ac:dyDescent="0.3">
      <c r="B843" s="22" t="s">
        <v>6</v>
      </c>
      <c r="C843" s="33">
        <v>6</v>
      </c>
      <c r="D843" s="20"/>
      <c r="E843" s="20"/>
    </row>
    <row r="844" spans="2:5" x14ac:dyDescent="0.3">
      <c r="B844" s="23" t="s">
        <v>3</v>
      </c>
      <c r="C844" s="34">
        <v>1</v>
      </c>
      <c r="D844" s="20"/>
      <c r="E844" s="20"/>
    </row>
    <row r="845" spans="2:5" x14ac:dyDescent="0.3">
      <c r="B845" s="23" t="s">
        <v>5</v>
      </c>
      <c r="C845" s="34">
        <v>3</v>
      </c>
      <c r="D845" s="20"/>
      <c r="E845" s="20"/>
    </row>
    <row r="846" spans="2:5" x14ac:dyDescent="0.3">
      <c r="B846" s="23" t="s">
        <v>2</v>
      </c>
      <c r="C846" s="34">
        <v>2</v>
      </c>
      <c r="D846" s="20"/>
      <c r="E846" s="20"/>
    </row>
    <row r="847" spans="2:5" x14ac:dyDescent="0.3">
      <c r="B847" s="9" t="s">
        <v>54</v>
      </c>
      <c r="C847" s="32">
        <v>52</v>
      </c>
      <c r="D847" s="24">
        <f>C848/C847</f>
        <v>0.28846153846153844</v>
      </c>
      <c r="E847" s="24">
        <f>C848/(C847-C850-C852-C853)</f>
        <v>0.35714285714285715</v>
      </c>
    </row>
    <row r="848" spans="2:5" x14ac:dyDescent="0.3">
      <c r="B848" s="22" t="s">
        <v>82</v>
      </c>
      <c r="C848" s="33">
        <v>15</v>
      </c>
      <c r="D848" s="21"/>
      <c r="E848" s="21"/>
    </row>
    <row r="849" spans="2:5" x14ac:dyDescent="0.3">
      <c r="B849" s="22" t="s">
        <v>0</v>
      </c>
      <c r="C849" s="33">
        <v>3</v>
      </c>
      <c r="D849" s="20"/>
      <c r="E849" s="20"/>
    </row>
    <row r="850" spans="2:5" x14ac:dyDescent="0.3">
      <c r="B850" s="23" t="s">
        <v>3</v>
      </c>
      <c r="C850" s="34">
        <v>3</v>
      </c>
      <c r="D850" s="20"/>
      <c r="E850" s="20"/>
    </row>
    <row r="851" spans="2:5" x14ac:dyDescent="0.3">
      <c r="B851" s="22" t="s">
        <v>6</v>
      </c>
      <c r="C851" s="33">
        <v>34</v>
      </c>
      <c r="D851" s="20"/>
      <c r="E851" s="20"/>
    </row>
    <row r="852" spans="2:5" x14ac:dyDescent="0.3">
      <c r="B852" s="23" t="s">
        <v>4</v>
      </c>
      <c r="C852" s="34">
        <v>4</v>
      </c>
      <c r="D852" s="20"/>
      <c r="E852" s="20"/>
    </row>
    <row r="853" spans="2:5" x14ac:dyDescent="0.3">
      <c r="B853" s="23" t="s">
        <v>3</v>
      </c>
      <c r="C853" s="34">
        <v>3</v>
      </c>
      <c r="D853" s="20"/>
      <c r="E853" s="20"/>
    </row>
    <row r="854" spans="2:5" x14ac:dyDescent="0.3">
      <c r="B854" s="23" t="s">
        <v>5</v>
      </c>
      <c r="C854" s="34">
        <v>18</v>
      </c>
      <c r="D854" s="20"/>
      <c r="E854" s="20"/>
    </row>
    <row r="855" spans="2:5" x14ac:dyDescent="0.3">
      <c r="B855" s="23" t="s">
        <v>1</v>
      </c>
      <c r="C855" s="34">
        <v>3</v>
      </c>
      <c r="D855" s="20"/>
      <c r="E855" s="20"/>
    </row>
    <row r="856" spans="2:5" x14ac:dyDescent="0.3">
      <c r="B856" s="23" t="s">
        <v>2</v>
      </c>
      <c r="C856" s="34">
        <v>6</v>
      </c>
      <c r="D856" s="20"/>
      <c r="E856" s="20"/>
    </row>
    <row r="857" spans="2:5" x14ac:dyDescent="0.3">
      <c r="B857" s="9" t="s">
        <v>58</v>
      </c>
      <c r="C857" s="32">
        <v>13</v>
      </c>
      <c r="D857" s="24">
        <f>C858/C857</f>
        <v>0.46153846153846156</v>
      </c>
      <c r="E857" s="24">
        <f>C858/(C857-C860-C861)</f>
        <v>0.66666666666666663</v>
      </c>
    </row>
    <row r="858" spans="2:5" x14ac:dyDescent="0.3">
      <c r="B858" s="22" t="s">
        <v>82</v>
      </c>
      <c r="C858" s="33">
        <v>6</v>
      </c>
      <c r="D858" s="20"/>
      <c r="E858" s="20"/>
    </row>
    <row r="859" spans="2:5" x14ac:dyDescent="0.3">
      <c r="B859" s="22" t="s">
        <v>6</v>
      </c>
      <c r="C859" s="33">
        <v>7</v>
      </c>
      <c r="D859" s="20"/>
      <c r="E859" s="20"/>
    </row>
    <row r="860" spans="2:5" x14ac:dyDescent="0.3">
      <c r="B860" s="23" t="s">
        <v>4</v>
      </c>
      <c r="C860" s="34">
        <v>2</v>
      </c>
      <c r="D860" s="20"/>
      <c r="E860" s="20"/>
    </row>
    <row r="861" spans="2:5" x14ac:dyDescent="0.3">
      <c r="B861" s="23" t="s">
        <v>3</v>
      </c>
      <c r="C861" s="34">
        <v>2</v>
      </c>
      <c r="D861" s="20"/>
      <c r="E861" s="20"/>
    </row>
    <row r="862" spans="2:5" x14ac:dyDescent="0.3">
      <c r="B862" s="23" t="s">
        <v>5</v>
      </c>
      <c r="C862" s="34">
        <v>1</v>
      </c>
      <c r="D862" s="20"/>
      <c r="E862" s="20"/>
    </row>
    <row r="863" spans="2:5" x14ac:dyDescent="0.3">
      <c r="B863" s="23" t="s">
        <v>1</v>
      </c>
      <c r="C863" s="34">
        <v>2</v>
      </c>
      <c r="D863" s="20"/>
      <c r="E863" s="20"/>
    </row>
    <row r="864" spans="2:5" x14ac:dyDescent="0.3">
      <c r="B864" s="9" t="s">
        <v>59</v>
      </c>
      <c r="C864" s="32">
        <v>12</v>
      </c>
      <c r="D864" s="24">
        <f>C865/C864</f>
        <v>0.33333333333333331</v>
      </c>
      <c r="E864" s="24">
        <f>C865/(C864-C869)</f>
        <v>0.44444444444444442</v>
      </c>
    </row>
    <row r="865" spans="2:5" x14ac:dyDescent="0.3">
      <c r="B865" s="22" t="s">
        <v>82</v>
      </c>
      <c r="C865" s="33">
        <v>4</v>
      </c>
      <c r="D865" s="20"/>
      <c r="E865" s="20"/>
    </row>
    <row r="866" spans="2:5" x14ac:dyDescent="0.3">
      <c r="B866" s="22" t="s">
        <v>0</v>
      </c>
      <c r="C866" s="33">
        <v>1</v>
      </c>
      <c r="D866" s="20"/>
      <c r="E866" s="20"/>
    </row>
    <row r="867" spans="2:5" x14ac:dyDescent="0.3">
      <c r="B867" s="23" t="s">
        <v>2</v>
      </c>
      <c r="C867" s="34">
        <v>1</v>
      </c>
      <c r="D867" s="20"/>
      <c r="E867" s="20"/>
    </row>
    <row r="868" spans="2:5" x14ac:dyDescent="0.3">
      <c r="B868" s="22" t="s">
        <v>6</v>
      </c>
      <c r="C868" s="33">
        <v>7</v>
      </c>
      <c r="D868" s="20"/>
      <c r="E868" s="20"/>
    </row>
    <row r="869" spans="2:5" x14ac:dyDescent="0.3">
      <c r="B869" s="23" t="s">
        <v>3</v>
      </c>
      <c r="C869" s="34">
        <v>3</v>
      </c>
      <c r="D869" s="20"/>
      <c r="E869" s="20"/>
    </row>
    <row r="870" spans="2:5" x14ac:dyDescent="0.3">
      <c r="B870" s="23" t="s">
        <v>5</v>
      </c>
      <c r="C870" s="34">
        <v>1</v>
      </c>
      <c r="D870" s="20"/>
      <c r="E870" s="20"/>
    </row>
    <row r="871" spans="2:5" x14ac:dyDescent="0.3">
      <c r="B871" s="23" t="s">
        <v>1</v>
      </c>
      <c r="C871" s="34">
        <v>2</v>
      </c>
      <c r="D871" s="20"/>
      <c r="E871" s="20"/>
    </row>
    <row r="872" spans="2:5" x14ac:dyDescent="0.3">
      <c r="B872" s="23" t="s">
        <v>2</v>
      </c>
      <c r="C872" s="34">
        <v>1</v>
      </c>
      <c r="D872" s="20"/>
      <c r="E872" s="20"/>
    </row>
    <row r="873" spans="2:5" x14ac:dyDescent="0.3">
      <c r="B873" s="9" t="s">
        <v>52</v>
      </c>
      <c r="C873" s="32">
        <v>331</v>
      </c>
      <c r="D873" s="24">
        <f>C874/C873</f>
        <v>0.54984894259818728</v>
      </c>
      <c r="E873" s="24">
        <f>C874/(C873-C876-C880-C881)</f>
        <v>0.64768683274021355</v>
      </c>
    </row>
    <row r="874" spans="2:5" x14ac:dyDescent="0.3">
      <c r="B874" s="22" t="s">
        <v>82</v>
      </c>
      <c r="C874" s="33">
        <v>182</v>
      </c>
      <c r="D874" s="20"/>
      <c r="E874" s="20"/>
    </row>
    <row r="875" spans="2:5" x14ac:dyDescent="0.3">
      <c r="B875" s="22" t="s">
        <v>0</v>
      </c>
      <c r="C875" s="33">
        <v>11</v>
      </c>
      <c r="D875" s="20"/>
      <c r="E875" s="20"/>
    </row>
    <row r="876" spans="2:5" x14ac:dyDescent="0.3">
      <c r="B876" s="23" t="s">
        <v>3</v>
      </c>
      <c r="C876" s="34">
        <v>3</v>
      </c>
      <c r="D876" s="20"/>
      <c r="E876" s="20"/>
    </row>
    <row r="877" spans="2:5" x14ac:dyDescent="0.3">
      <c r="B877" s="23" t="s">
        <v>5</v>
      </c>
      <c r="C877" s="34">
        <v>1</v>
      </c>
      <c r="D877" s="20"/>
      <c r="E877" s="20"/>
    </row>
    <row r="878" spans="2:5" x14ac:dyDescent="0.3">
      <c r="B878" s="23" t="s">
        <v>2</v>
      </c>
      <c r="C878" s="34">
        <v>7</v>
      </c>
      <c r="D878" s="20"/>
      <c r="E878" s="20"/>
    </row>
    <row r="879" spans="2:5" x14ac:dyDescent="0.3">
      <c r="B879" s="22" t="s">
        <v>6</v>
      </c>
      <c r="C879" s="33">
        <v>138</v>
      </c>
      <c r="D879" s="20"/>
      <c r="E879" s="20"/>
    </row>
    <row r="880" spans="2:5" x14ac:dyDescent="0.3">
      <c r="B880" s="23" t="s">
        <v>4</v>
      </c>
      <c r="C880" s="34">
        <v>16</v>
      </c>
      <c r="D880" s="20"/>
      <c r="E880" s="20"/>
    </row>
    <row r="881" spans="2:5" x14ac:dyDescent="0.3">
      <c r="B881" s="23" t="s">
        <v>3</v>
      </c>
      <c r="C881" s="34">
        <v>31</v>
      </c>
      <c r="D881" s="20"/>
      <c r="E881" s="20"/>
    </row>
    <row r="882" spans="2:5" x14ac:dyDescent="0.3">
      <c r="B882" s="23" t="s">
        <v>5</v>
      </c>
      <c r="C882" s="34">
        <v>64</v>
      </c>
      <c r="D882" s="20"/>
      <c r="E882" s="20"/>
    </row>
    <row r="883" spans="2:5" x14ac:dyDescent="0.3">
      <c r="B883" s="23" t="s">
        <v>1</v>
      </c>
      <c r="C883" s="34">
        <v>2</v>
      </c>
      <c r="D883" s="20"/>
      <c r="E883" s="20"/>
    </row>
    <row r="884" spans="2:5" x14ac:dyDescent="0.3">
      <c r="B884" s="23" t="s">
        <v>2</v>
      </c>
      <c r="C884" s="34">
        <v>25</v>
      </c>
      <c r="D884" s="20"/>
      <c r="E884" s="20"/>
    </row>
    <row r="885" spans="2:5" x14ac:dyDescent="0.3">
      <c r="B885" s="9" t="s">
        <v>62</v>
      </c>
      <c r="C885" s="32">
        <v>13</v>
      </c>
      <c r="D885" s="24">
        <f>C886/C885</f>
        <v>0.61538461538461542</v>
      </c>
      <c r="E885" s="24">
        <f>C886/(C885-C890-C891)</f>
        <v>0.8</v>
      </c>
    </row>
    <row r="886" spans="2:5" x14ac:dyDescent="0.3">
      <c r="B886" s="22" t="s">
        <v>82</v>
      </c>
      <c r="C886" s="33">
        <v>8</v>
      </c>
      <c r="D886" s="20"/>
      <c r="E886" s="20"/>
    </row>
    <row r="887" spans="2:5" x14ac:dyDescent="0.3">
      <c r="B887" s="22" t="s">
        <v>0</v>
      </c>
      <c r="C887" s="33">
        <v>1</v>
      </c>
      <c r="D887" s="20"/>
      <c r="E887" s="20"/>
    </row>
    <row r="888" spans="2:5" x14ac:dyDescent="0.3">
      <c r="B888" s="23" t="s">
        <v>2</v>
      </c>
      <c r="C888" s="34">
        <v>1</v>
      </c>
      <c r="D888" s="20"/>
      <c r="E888" s="20"/>
    </row>
    <row r="889" spans="2:5" x14ac:dyDescent="0.3">
      <c r="B889" s="22" t="s">
        <v>6</v>
      </c>
      <c r="C889" s="33">
        <v>4</v>
      </c>
      <c r="D889" s="20"/>
      <c r="E889" s="20"/>
    </row>
    <row r="890" spans="2:5" x14ac:dyDescent="0.3">
      <c r="B890" s="23" t="s">
        <v>4</v>
      </c>
      <c r="C890" s="34">
        <v>1</v>
      </c>
      <c r="D890" s="20"/>
      <c r="E890" s="20"/>
    </row>
    <row r="891" spans="2:5" x14ac:dyDescent="0.3">
      <c r="B891" s="23" t="s">
        <v>3</v>
      </c>
      <c r="C891" s="34">
        <v>2</v>
      </c>
      <c r="D891" s="20"/>
      <c r="E891" s="20"/>
    </row>
    <row r="892" spans="2:5" x14ac:dyDescent="0.3">
      <c r="B892" s="23" t="s">
        <v>2</v>
      </c>
      <c r="C892" s="34">
        <v>1</v>
      </c>
      <c r="D892" s="20"/>
      <c r="E892" s="20"/>
    </row>
    <row r="893" spans="2:5" x14ac:dyDescent="0.3">
      <c r="B893" s="9" t="s">
        <v>69</v>
      </c>
      <c r="C893" s="32">
        <v>17</v>
      </c>
      <c r="D893" s="24">
        <f>C894/C893</f>
        <v>0.94117647058823528</v>
      </c>
      <c r="E893" s="24">
        <f>C894/(C893-C896)</f>
        <v>1</v>
      </c>
    </row>
    <row r="894" spans="2:5" x14ac:dyDescent="0.3">
      <c r="B894" s="22" t="s">
        <v>82</v>
      </c>
      <c r="C894" s="33">
        <v>16</v>
      </c>
      <c r="D894" s="20"/>
      <c r="E894" s="20"/>
    </row>
    <row r="895" spans="2:5" x14ac:dyDescent="0.3">
      <c r="B895" s="22" t="s">
        <v>6</v>
      </c>
      <c r="C895" s="33">
        <v>1</v>
      </c>
      <c r="D895" s="20"/>
      <c r="E895" s="20"/>
    </row>
    <row r="896" spans="2:5" x14ac:dyDescent="0.3">
      <c r="B896" s="23" t="s">
        <v>3</v>
      </c>
      <c r="C896" s="34">
        <v>1</v>
      </c>
      <c r="D896" s="20"/>
      <c r="E896" s="20"/>
    </row>
    <row r="897" spans="2:5" x14ac:dyDescent="0.3">
      <c r="B897" s="9" t="s">
        <v>71</v>
      </c>
      <c r="C897" s="32">
        <v>60</v>
      </c>
      <c r="D897" s="24">
        <f>C898/C897</f>
        <v>0.9</v>
      </c>
      <c r="E897" s="24">
        <f>C898/C897</f>
        <v>0.9</v>
      </c>
    </row>
    <row r="898" spans="2:5" x14ac:dyDescent="0.3">
      <c r="B898" s="22" t="s">
        <v>82</v>
      </c>
      <c r="C898" s="33">
        <v>54</v>
      </c>
      <c r="D898" s="20"/>
      <c r="E898" s="20"/>
    </row>
    <row r="899" spans="2:5" x14ac:dyDescent="0.3">
      <c r="B899" s="22" t="s">
        <v>6</v>
      </c>
      <c r="C899" s="33">
        <v>6</v>
      </c>
      <c r="D899" s="20"/>
      <c r="E899" s="20"/>
    </row>
    <row r="900" spans="2:5" x14ac:dyDescent="0.3">
      <c r="B900" s="23" t="s">
        <v>5</v>
      </c>
      <c r="C900" s="34">
        <v>6</v>
      </c>
      <c r="D900" s="20"/>
      <c r="E900" s="20"/>
    </row>
    <row r="901" spans="2:5" x14ac:dyDescent="0.3">
      <c r="B901" s="9" t="s">
        <v>70</v>
      </c>
      <c r="C901" s="32">
        <v>69</v>
      </c>
      <c r="D901" s="24">
        <f>C902/C901</f>
        <v>0.2608695652173913</v>
      </c>
      <c r="E901" s="24">
        <f>C902/(C901-C904-C905)</f>
        <v>0.33962264150943394</v>
      </c>
    </row>
    <row r="902" spans="2:5" x14ac:dyDescent="0.3">
      <c r="B902" s="22" t="s">
        <v>82</v>
      </c>
      <c r="C902" s="33">
        <v>18</v>
      </c>
      <c r="D902" s="20"/>
      <c r="E902" s="20"/>
    </row>
    <row r="903" spans="2:5" x14ac:dyDescent="0.3">
      <c r="B903" s="22" t="s">
        <v>6</v>
      </c>
      <c r="C903" s="33">
        <v>51</v>
      </c>
      <c r="D903" s="20"/>
      <c r="E903" s="20"/>
    </row>
    <row r="904" spans="2:5" x14ac:dyDescent="0.3">
      <c r="B904" s="23" t="s">
        <v>4</v>
      </c>
      <c r="C904" s="34">
        <v>5</v>
      </c>
      <c r="D904" s="20"/>
      <c r="E904" s="20"/>
    </row>
    <row r="905" spans="2:5" x14ac:dyDescent="0.3">
      <c r="B905" s="23" t="s">
        <v>3</v>
      </c>
      <c r="C905" s="34">
        <v>11</v>
      </c>
      <c r="D905" s="20"/>
      <c r="E905" s="20"/>
    </row>
    <row r="906" spans="2:5" x14ac:dyDescent="0.3">
      <c r="B906" s="23" t="s">
        <v>5</v>
      </c>
      <c r="C906" s="34">
        <v>26</v>
      </c>
      <c r="D906" s="20"/>
      <c r="E906" s="20"/>
    </row>
    <row r="907" spans="2:5" x14ac:dyDescent="0.3">
      <c r="B907" s="23" t="s">
        <v>1</v>
      </c>
      <c r="C907" s="34">
        <v>4</v>
      </c>
      <c r="D907" s="20"/>
      <c r="E907" s="20"/>
    </row>
    <row r="908" spans="2:5" x14ac:dyDescent="0.3">
      <c r="B908" s="23" t="s">
        <v>2</v>
      </c>
      <c r="C908" s="34">
        <v>5</v>
      </c>
      <c r="D908" s="20"/>
      <c r="E908" s="20"/>
    </row>
    <row r="909" spans="2:5" x14ac:dyDescent="0.3">
      <c r="B909" s="9" t="s">
        <v>65</v>
      </c>
      <c r="C909" s="32">
        <v>44</v>
      </c>
      <c r="D909" s="24">
        <f>C910/C909</f>
        <v>0.45454545454545453</v>
      </c>
      <c r="E909" s="24">
        <f>C910/(C909-C914)</f>
        <v>0.47619047619047616</v>
      </c>
    </row>
    <row r="910" spans="2:5" x14ac:dyDescent="0.3">
      <c r="B910" s="22" t="s">
        <v>82</v>
      </c>
      <c r="C910" s="33">
        <v>20</v>
      </c>
      <c r="D910" s="20"/>
      <c r="E910" s="20"/>
    </row>
    <row r="911" spans="2:5" x14ac:dyDescent="0.3">
      <c r="B911" s="22" t="s">
        <v>0</v>
      </c>
      <c r="C911" s="33">
        <v>18</v>
      </c>
      <c r="D911" s="20"/>
      <c r="E911" s="20"/>
    </row>
    <row r="912" spans="2:5" x14ac:dyDescent="0.3">
      <c r="B912" s="23" t="s">
        <v>5</v>
      </c>
      <c r="C912" s="34">
        <v>18</v>
      </c>
      <c r="D912" s="20"/>
      <c r="E912" s="20"/>
    </row>
    <row r="913" spans="2:5" x14ac:dyDescent="0.3">
      <c r="B913" s="22" t="s">
        <v>6</v>
      </c>
      <c r="C913" s="33">
        <v>6</v>
      </c>
      <c r="D913" s="20"/>
      <c r="E913" s="20"/>
    </row>
    <row r="914" spans="2:5" x14ac:dyDescent="0.3">
      <c r="B914" s="23" t="s">
        <v>4</v>
      </c>
      <c r="C914" s="34">
        <v>2</v>
      </c>
      <c r="D914" s="20"/>
      <c r="E914" s="20"/>
    </row>
    <row r="915" spans="2:5" x14ac:dyDescent="0.3">
      <c r="B915" s="23" t="s">
        <v>2</v>
      </c>
      <c r="C915" s="34">
        <v>4</v>
      </c>
      <c r="D915" s="20"/>
      <c r="E915" s="20"/>
    </row>
    <row r="916" spans="2:5" x14ac:dyDescent="0.3">
      <c r="B916" s="9" t="s">
        <v>57</v>
      </c>
      <c r="C916" s="32">
        <v>17</v>
      </c>
      <c r="D916" s="24">
        <f>C917/C916</f>
        <v>0.94117647058823528</v>
      </c>
      <c r="E916" s="24">
        <f>C917/(C916-C919)</f>
        <v>1</v>
      </c>
    </row>
    <row r="917" spans="2:5" x14ac:dyDescent="0.3">
      <c r="B917" s="22" t="s">
        <v>82</v>
      </c>
      <c r="C917" s="33">
        <v>16</v>
      </c>
      <c r="D917" s="20"/>
      <c r="E917" s="20"/>
    </row>
    <row r="918" spans="2:5" x14ac:dyDescent="0.3">
      <c r="B918" s="22" t="s">
        <v>6</v>
      </c>
      <c r="C918" s="33">
        <v>1</v>
      </c>
      <c r="D918" s="20"/>
      <c r="E918" s="20"/>
    </row>
    <row r="919" spans="2:5" x14ac:dyDescent="0.3">
      <c r="B919" s="23" t="s">
        <v>3</v>
      </c>
      <c r="C919" s="34">
        <v>1</v>
      </c>
      <c r="D919" s="20"/>
      <c r="E919" s="20"/>
    </row>
    <row r="920" spans="2:5" x14ac:dyDescent="0.3">
      <c r="B920" s="9" t="s">
        <v>79</v>
      </c>
      <c r="C920" s="32">
        <v>219</v>
      </c>
      <c r="D920" s="24">
        <f>C921/C920</f>
        <v>0.42009132420091322</v>
      </c>
      <c r="E920" s="24">
        <f>C921/(C920-C923-C924-C928-C929)</f>
        <v>0.48421052631578948</v>
      </c>
    </row>
    <row r="921" spans="2:5" x14ac:dyDescent="0.3">
      <c r="B921" s="22" t="s">
        <v>82</v>
      </c>
      <c r="C921" s="33">
        <v>92</v>
      </c>
      <c r="D921" s="20"/>
      <c r="E921" s="20"/>
    </row>
    <row r="922" spans="2:5" x14ac:dyDescent="0.3">
      <c r="B922" s="22" t="s">
        <v>0</v>
      </c>
      <c r="C922" s="33">
        <v>12</v>
      </c>
      <c r="D922" s="20"/>
      <c r="E922" s="20"/>
    </row>
    <row r="923" spans="2:5" x14ac:dyDescent="0.3">
      <c r="B923" s="23" t="s">
        <v>4</v>
      </c>
      <c r="C923" s="34">
        <v>1</v>
      </c>
      <c r="D923" s="20"/>
      <c r="E923" s="20"/>
    </row>
    <row r="924" spans="2:5" x14ac:dyDescent="0.3">
      <c r="B924" s="23" t="s">
        <v>3</v>
      </c>
      <c r="C924" s="34">
        <v>1</v>
      </c>
      <c r="D924" s="20"/>
      <c r="E924" s="20"/>
    </row>
    <row r="925" spans="2:5" x14ac:dyDescent="0.3">
      <c r="B925" s="23" t="s">
        <v>5</v>
      </c>
      <c r="C925" s="34">
        <v>6</v>
      </c>
      <c r="D925" s="20"/>
      <c r="E925" s="20"/>
    </row>
    <row r="926" spans="2:5" x14ac:dyDescent="0.3">
      <c r="B926" s="23" t="s">
        <v>2</v>
      </c>
      <c r="C926" s="34">
        <v>4</v>
      </c>
      <c r="D926" s="20"/>
      <c r="E926" s="20"/>
    </row>
    <row r="927" spans="2:5" x14ac:dyDescent="0.3">
      <c r="B927" s="22" t="s">
        <v>6</v>
      </c>
      <c r="C927" s="33">
        <v>115</v>
      </c>
      <c r="D927" s="20"/>
      <c r="E927" s="20"/>
    </row>
    <row r="928" spans="2:5" x14ac:dyDescent="0.3">
      <c r="B928" s="23" t="s">
        <v>4</v>
      </c>
      <c r="C928" s="34">
        <v>12</v>
      </c>
      <c r="D928" s="20"/>
      <c r="E928" s="20"/>
    </row>
    <row r="929" spans="2:5" x14ac:dyDescent="0.3">
      <c r="B929" s="23" t="s">
        <v>3</v>
      </c>
      <c r="C929" s="34">
        <v>15</v>
      </c>
      <c r="D929" s="20"/>
      <c r="E929" s="20"/>
    </row>
    <row r="930" spans="2:5" x14ac:dyDescent="0.3">
      <c r="B930" s="23" t="s">
        <v>5</v>
      </c>
      <c r="C930" s="34">
        <v>69</v>
      </c>
      <c r="D930" s="20"/>
      <c r="E930" s="20"/>
    </row>
    <row r="931" spans="2:5" x14ac:dyDescent="0.3">
      <c r="B931" s="23" t="s">
        <v>1</v>
      </c>
      <c r="C931" s="34">
        <v>2</v>
      </c>
      <c r="D931" s="20"/>
      <c r="E931" s="20"/>
    </row>
    <row r="932" spans="2:5" x14ac:dyDescent="0.3">
      <c r="B932" s="23" t="s">
        <v>2</v>
      </c>
      <c r="C932" s="34">
        <v>17</v>
      </c>
      <c r="D932" s="20"/>
      <c r="E932" s="20"/>
    </row>
    <row r="933" spans="2:5" x14ac:dyDescent="0.3">
      <c r="B933" s="9" t="s">
        <v>38</v>
      </c>
      <c r="C933" s="32">
        <v>60</v>
      </c>
      <c r="D933" s="24">
        <f>C934/C933</f>
        <v>0.98333333333333328</v>
      </c>
      <c r="E933" s="24">
        <f>C934/(C933)</f>
        <v>0.98333333333333328</v>
      </c>
    </row>
    <row r="934" spans="2:5" x14ac:dyDescent="0.3">
      <c r="B934" s="22" t="s">
        <v>82</v>
      </c>
      <c r="C934" s="33">
        <v>59</v>
      </c>
      <c r="D934" s="20"/>
      <c r="E934" s="20"/>
    </row>
    <row r="935" spans="2:5" x14ac:dyDescent="0.3">
      <c r="B935" s="22" t="s">
        <v>6</v>
      </c>
      <c r="C935" s="33">
        <v>1</v>
      </c>
      <c r="D935" s="20"/>
      <c r="E935" s="20"/>
    </row>
    <row r="936" spans="2:5" x14ac:dyDescent="0.3">
      <c r="B936" s="23" t="s">
        <v>5</v>
      </c>
      <c r="C936" s="34">
        <v>1</v>
      </c>
      <c r="D936" s="20"/>
      <c r="E936" s="20"/>
    </row>
    <row r="937" spans="2:5" x14ac:dyDescent="0.3">
      <c r="B937" s="9" t="s">
        <v>73</v>
      </c>
      <c r="C937" s="32">
        <v>22</v>
      </c>
      <c r="D937" s="24">
        <f>C938/C937</f>
        <v>0.18181818181818182</v>
      </c>
      <c r="E937" s="24">
        <f>C938/(C937-C940-C941)</f>
        <v>0.25</v>
      </c>
    </row>
    <row r="938" spans="2:5" x14ac:dyDescent="0.3">
      <c r="B938" s="22" t="s">
        <v>82</v>
      </c>
      <c r="C938" s="33">
        <v>4</v>
      </c>
      <c r="D938" s="20"/>
      <c r="E938" s="20"/>
    </row>
    <row r="939" spans="2:5" x14ac:dyDescent="0.3">
      <c r="B939" s="22" t="s">
        <v>6</v>
      </c>
      <c r="C939" s="33">
        <v>18</v>
      </c>
      <c r="D939" s="20"/>
      <c r="E939" s="20"/>
    </row>
    <row r="940" spans="2:5" x14ac:dyDescent="0.3">
      <c r="B940" s="23" t="s">
        <v>4</v>
      </c>
      <c r="C940" s="34">
        <v>5</v>
      </c>
      <c r="D940" s="20"/>
      <c r="E940" s="20"/>
    </row>
    <row r="941" spans="2:5" x14ac:dyDescent="0.3">
      <c r="B941" s="23" t="s">
        <v>3</v>
      </c>
      <c r="C941" s="34">
        <v>1</v>
      </c>
      <c r="D941" s="20"/>
      <c r="E941" s="20"/>
    </row>
    <row r="942" spans="2:5" x14ac:dyDescent="0.3">
      <c r="B942" s="23" t="s">
        <v>5</v>
      </c>
      <c r="C942" s="34">
        <v>10</v>
      </c>
      <c r="D942" s="20"/>
      <c r="E942" s="20"/>
    </row>
    <row r="943" spans="2:5" x14ac:dyDescent="0.3">
      <c r="B943" s="23" t="s">
        <v>2</v>
      </c>
      <c r="C943" s="34">
        <v>2</v>
      </c>
      <c r="D943" s="20"/>
      <c r="E943" s="20"/>
    </row>
    <row r="944" spans="2:5" x14ac:dyDescent="0.3">
      <c r="B944" s="9" t="s">
        <v>76</v>
      </c>
      <c r="C944" s="32">
        <v>8</v>
      </c>
      <c r="D944" s="24">
        <f>C945/C944</f>
        <v>0.375</v>
      </c>
      <c r="E944" s="24">
        <f>C945/(C944-C949)</f>
        <v>0.6</v>
      </c>
    </row>
    <row r="945" spans="2:5" x14ac:dyDescent="0.3">
      <c r="B945" s="22" t="s">
        <v>82</v>
      </c>
      <c r="C945" s="33">
        <v>3</v>
      </c>
      <c r="D945" s="20"/>
      <c r="E945" s="20"/>
    </row>
    <row r="946" spans="2:5" x14ac:dyDescent="0.3">
      <c r="B946" s="22" t="s">
        <v>0</v>
      </c>
      <c r="C946" s="33">
        <v>1</v>
      </c>
      <c r="D946" s="20"/>
      <c r="E946" s="20"/>
    </row>
    <row r="947" spans="2:5" x14ac:dyDescent="0.3">
      <c r="B947" s="23" t="s">
        <v>2</v>
      </c>
      <c r="C947" s="34">
        <v>1</v>
      </c>
      <c r="D947" s="20"/>
      <c r="E947" s="20"/>
    </row>
    <row r="948" spans="2:5" x14ac:dyDescent="0.3">
      <c r="B948" s="22" t="s">
        <v>6</v>
      </c>
      <c r="C948" s="33">
        <v>4</v>
      </c>
      <c r="D948" s="20"/>
      <c r="E948" s="20"/>
    </row>
    <row r="949" spans="2:5" x14ac:dyDescent="0.3">
      <c r="B949" s="23" t="s">
        <v>3</v>
      </c>
      <c r="C949" s="34">
        <v>3</v>
      </c>
      <c r="D949" s="20"/>
      <c r="E949" s="20"/>
    </row>
    <row r="950" spans="2:5" x14ac:dyDescent="0.3">
      <c r="B950" s="23" t="s">
        <v>2</v>
      </c>
      <c r="C950" s="34">
        <v>1</v>
      </c>
      <c r="D950" s="20"/>
      <c r="E950" s="20"/>
    </row>
    <row r="951" spans="2:5" x14ac:dyDescent="0.3">
      <c r="B951" s="9" t="s">
        <v>75</v>
      </c>
      <c r="C951" s="32">
        <v>13</v>
      </c>
      <c r="D951" s="24">
        <f>C952/C951</f>
        <v>0.53846153846153844</v>
      </c>
      <c r="E951" s="24">
        <f>C952/(C951-C954-C955)</f>
        <v>0.7</v>
      </c>
    </row>
    <row r="952" spans="2:5" x14ac:dyDescent="0.3">
      <c r="B952" s="22" t="s">
        <v>82</v>
      </c>
      <c r="C952" s="33">
        <v>7</v>
      </c>
      <c r="D952" s="20"/>
      <c r="E952" s="20"/>
    </row>
    <row r="953" spans="2:5" x14ac:dyDescent="0.3">
      <c r="B953" s="22" t="s">
        <v>6</v>
      </c>
      <c r="C953" s="33">
        <v>6</v>
      </c>
      <c r="D953" s="20"/>
      <c r="E953" s="20"/>
    </row>
    <row r="954" spans="2:5" x14ac:dyDescent="0.3">
      <c r="B954" s="23" t="s">
        <v>4</v>
      </c>
      <c r="C954" s="34">
        <v>1</v>
      </c>
      <c r="D954" s="20"/>
      <c r="E954" s="20"/>
    </row>
    <row r="955" spans="2:5" x14ac:dyDescent="0.3">
      <c r="B955" s="23" t="s">
        <v>3</v>
      </c>
      <c r="C955" s="34">
        <v>2</v>
      </c>
      <c r="D955" s="20"/>
      <c r="E955" s="20"/>
    </row>
    <row r="956" spans="2:5" x14ac:dyDescent="0.3">
      <c r="B956" s="23" t="s">
        <v>1</v>
      </c>
      <c r="C956" s="34">
        <v>1</v>
      </c>
      <c r="D956" s="20"/>
      <c r="E956" s="20"/>
    </row>
    <row r="957" spans="2:5" x14ac:dyDescent="0.3">
      <c r="B957" s="23" t="s">
        <v>2</v>
      </c>
      <c r="C957" s="34">
        <v>2</v>
      </c>
      <c r="D957" s="20"/>
      <c r="E957" s="20"/>
    </row>
    <row r="958" spans="2:5" x14ac:dyDescent="0.3">
      <c r="B958" s="9" t="s">
        <v>78</v>
      </c>
      <c r="C958" s="32">
        <v>9</v>
      </c>
      <c r="D958" s="24">
        <f>C959/C958</f>
        <v>0.33333333333333331</v>
      </c>
      <c r="E958" s="24">
        <f>C959/(C958-C961)</f>
        <v>0.375</v>
      </c>
    </row>
    <row r="959" spans="2:5" x14ac:dyDescent="0.3">
      <c r="B959" s="22" t="s">
        <v>82</v>
      </c>
      <c r="C959" s="33">
        <v>3</v>
      </c>
      <c r="D959" s="20"/>
      <c r="E959" s="20"/>
    </row>
    <row r="960" spans="2:5" x14ac:dyDescent="0.3">
      <c r="B960" s="22" t="s">
        <v>6</v>
      </c>
      <c r="C960" s="33">
        <v>6</v>
      </c>
      <c r="D960" s="20"/>
      <c r="E960" s="20"/>
    </row>
    <row r="961" spans="2:5" x14ac:dyDescent="0.3">
      <c r="B961" s="23" t="s">
        <v>3</v>
      </c>
      <c r="C961" s="34">
        <v>1</v>
      </c>
      <c r="D961" s="20"/>
      <c r="E961" s="20"/>
    </row>
    <row r="962" spans="2:5" x14ac:dyDescent="0.3">
      <c r="B962" s="23" t="s">
        <v>5</v>
      </c>
      <c r="C962" s="34">
        <v>5</v>
      </c>
      <c r="D962" s="20"/>
      <c r="E962" s="20"/>
    </row>
    <row r="963" spans="2:5" x14ac:dyDescent="0.3">
      <c r="B963" s="9" t="s">
        <v>81</v>
      </c>
      <c r="C963" s="32">
        <v>39</v>
      </c>
      <c r="D963" s="24">
        <f>C964/C963</f>
        <v>0.46153846153846156</v>
      </c>
      <c r="E963" s="24">
        <f>C964/(C963-C969-C970)</f>
        <v>0.54545454545454541</v>
      </c>
    </row>
    <row r="964" spans="2:5" x14ac:dyDescent="0.3">
      <c r="B964" s="22" t="s">
        <v>82</v>
      </c>
      <c r="C964" s="33">
        <v>18</v>
      </c>
      <c r="D964" s="20"/>
      <c r="E964" s="20"/>
    </row>
    <row r="965" spans="2:5" x14ac:dyDescent="0.3">
      <c r="B965" s="22" t="s">
        <v>0</v>
      </c>
      <c r="C965" s="33">
        <v>4</v>
      </c>
      <c r="D965" s="20"/>
      <c r="E965" s="20"/>
    </row>
    <row r="966" spans="2:5" x14ac:dyDescent="0.3">
      <c r="B966" s="23" t="s">
        <v>5</v>
      </c>
      <c r="C966" s="34">
        <v>2</v>
      </c>
      <c r="D966" s="20"/>
      <c r="E966" s="20"/>
    </row>
    <row r="967" spans="2:5" x14ac:dyDescent="0.3">
      <c r="B967" s="23" t="s">
        <v>2</v>
      </c>
      <c r="C967" s="34">
        <v>2</v>
      </c>
      <c r="D967" s="20"/>
      <c r="E967" s="20"/>
    </row>
    <row r="968" spans="2:5" x14ac:dyDescent="0.3">
      <c r="B968" s="22" t="s">
        <v>6</v>
      </c>
      <c r="C968" s="33">
        <v>17</v>
      </c>
      <c r="D968" s="20"/>
      <c r="E968" s="20"/>
    </row>
    <row r="969" spans="2:5" x14ac:dyDescent="0.3">
      <c r="B969" s="23" t="s">
        <v>4</v>
      </c>
      <c r="C969" s="34">
        <v>3</v>
      </c>
      <c r="D969" s="20"/>
      <c r="E969" s="20"/>
    </row>
    <row r="970" spans="2:5" x14ac:dyDescent="0.3">
      <c r="B970" s="23" t="s">
        <v>3</v>
      </c>
      <c r="C970" s="34">
        <v>3</v>
      </c>
      <c r="D970" s="20"/>
      <c r="E970" s="20"/>
    </row>
    <row r="971" spans="2:5" x14ac:dyDescent="0.3">
      <c r="B971" s="23" t="s">
        <v>5</v>
      </c>
      <c r="C971" s="34">
        <v>7</v>
      </c>
      <c r="D971" s="20"/>
      <c r="E971" s="20"/>
    </row>
    <row r="972" spans="2:5" x14ac:dyDescent="0.3">
      <c r="B972" s="23" t="s">
        <v>1</v>
      </c>
      <c r="C972" s="34">
        <v>1</v>
      </c>
      <c r="D972" s="20"/>
      <c r="E972" s="20"/>
    </row>
    <row r="973" spans="2:5" ht="15" thickBot="1" x14ac:dyDescent="0.35">
      <c r="B973" s="23" t="s">
        <v>2</v>
      </c>
      <c r="C973" s="34">
        <v>3</v>
      </c>
      <c r="D973" s="20"/>
      <c r="E973" s="20"/>
    </row>
    <row r="974" spans="2:5" ht="15" thickBot="1" x14ac:dyDescent="0.35">
      <c r="B974" s="7" t="s">
        <v>31</v>
      </c>
      <c r="C974" s="31">
        <v>954</v>
      </c>
      <c r="D974" s="19">
        <f>(C976+C982+C991+C999+C1006+C1010+C1015+C1025+C1030)/C974</f>
        <v>0.76415094339622647</v>
      </c>
      <c r="E974" s="19">
        <f>(C976+C982+C991+C999+C1006+C1010+C1015+C1025+C1030)/(C974-C986-C993-C994-C1003-C1019-C1020)</f>
        <v>0.78981581798483202</v>
      </c>
    </row>
    <row r="975" spans="2:5" x14ac:dyDescent="0.3">
      <c r="B975" s="9" t="s">
        <v>42</v>
      </c>
      <c r="C975" s="32">
        <v>30</v>
      </c>
      <c r="D975" s="24">
        <f>C976/C975</f>
        <v>0.6333333333333333</v>
      </c>
      <c r="E975" s="24">
        <f>C976/(C975)</f>
        <v>0.6333333333333333</v>
      </c>
    </row>
    <row r="976" spans="2:5" x14ac:dyDescent="0.3">
      <c r="B976" s="22" t="s">
        <v>82</v>
      </c>
      <c r="C976" s="33">
        <v>19</v>
      </c>
      <c r="D976" s="20"/>
      <c r="E976" s="20"/>
    </row>
    <row r="977" spans="2:7" x14ac:dyDescent="0.3">
      <c r="B977" s="22" t="s">
        <v>0</v>
      </c>
      <c r="C977" s="33">
        <v>4</v>
      </c>
      <c r="D977" s="20"/>
      <c r="E977" s="20"/>
    </row>
    <row r="978" spans="2:7" x14ac:dyDescent="0.3">
      <c r="B978" s="23" t="s">
        <v>1</v>
      </c>
      <c r="C978" s="34">
        <v>4</v>
      </c>
      <c r="D978" s="20"/>
      <c r="E978" s="20"/>
    </row>
    <row r="979" spans="2:7" x14ac:dyDescent="0.3">
      <c r="B979" s="22" t="s">
        <v>6</v>
      </c>
      <c r="C979" s="33">
        <v>7</v>
      </c>
      <c r="D979" s="20"/>
      <c r="E979" s="20"/>
      <c r="G979" s="36"/>
    </row>
    <row r="980" spans="2:7" x14ac:dyDescent="0.3">
      <c r="B980" s="23" t="s">
        <v>1</v>
      </c>
      <c r="C980" s="34">
        <v>7</v>
      </c>
      <c r="D980" s="20"/>
      <c r="E980" s="20"/>
    </row>
    <row r="981" spans="2:7" x14ac:dyDescent="0.3">
      <c r="B981" s="9" t="s">
        <v>44</v>
      </c>
      <c r="C981" s="32">
        <v>214</v>
      </c>
      <c r="D981" s="24">
        <f>C982/C981</f>
        <v>0.76635514018691586</v>
      </c>
      <c r="E981" s="24">
        <f>C982/(C981-C986)</f>
        <v>0.78846153846153844</v>
      </c>
    </row>
    <row r="982" spans="2:7" x14ac:dyDescent="0.3">
      <c r="B982" s="22" t="s">
        <v>82</v>
      </c>
      <c r="C982" s="33">
        <v>164</v>
      </c>
      <c r="D982" s="20"/>
      <c r="E982" s="20"/>
    </row>
    <row r="983" spans="2:7" x14ac:dyDescent="0.3">
      <c r="B983" s="22" t="s">
        <v>0</v>
      </c>
      <c r="C983" s="33">
        <v>7</v>
      </c>
      <c r="D983" s="20"/>
      <c r="E983" s="20"/>
    </row>
    <row r="984" spans="2:7" x14ac:dyDescent="0.3">
      <c r="B984" s="23" t="s">
        <v>1</v>
      </c>
      <c r="C984" s="34">
        <v>7</v>
      </c>
      <c r="D984" s="20"/>
      <c r="E984" s="20"/>
    </row>
    <row r="985" spans="2:7" x14ac:dyDescent="0.3">
      <c r="B985" s="22" t="s">
        <v>6</v>
      </c>
      <c r="C985" s="33">
        <v>43</v>
      </c>
      <c r="D985" s="20"/>
      <c r="E985" s="20"/>
    </row>
    <row r="986" spans="2:7" x14ac:dyDescent="0.3">
      <c r="B986" s="23" t="s">
        <v>4</v>
      </c>
      <c r="C986" s="34">
        <v>6</v>
      </c>
      <c r="D986" s="20"/>
      <c r="E986" s="20"/>
    </row>
    <row r="987" spans="2:7" x14ac:dyDescent="0.3">
      <c r="B987" s="23" t="s">
        <v>5</v>
      </c>
      <c r="C987" s="34">
        <v>6</v>
      </c>
      <c r="D987" s="20"/>
      <c r="E987" s="20"/>
    </row>
    <row r="988" spans="2:7" x14ac:dyDescent="0.3">
      <c r="B988" s="23" t="s">
        <v>1</v>
      </c>
      <c r="C988" s="34">
        <v>29</v>
      </c>
      <c r="D988" s="20"/>
      <c r="E988" s="20"/>
    </row>
    <row r="989" spans="2:7" x14ac:dyDescent="0.3">
      <c r="B989" s="23" t="s">
        <v>2</v>
      </c>
      <c r="C989" s="34">
        <v>2</v>
      </c>
      <c r="D989" s="20"/>
      <c r="E989" s="20"/>
    </row>
    <row r="990" spans="2:7" x14ac:dyDescent="0.3">
      <c r="B990" s="9" t="s">
        <v>47</v>
      </c>
      <c r="C990" s="32">
        <v>150</v>
      </c>
      <c r="D990" s="24">
        <f>C991/C990</f>
        <v>0.68666666666666665</v>
      </c>
      <c r="E990" s="24">
        <f>C991/(C990-C993-C994)</f>
        <v>0.71527777777777779</v>
      </c>
    </row>
    <row r="991" spans="2:7" x14ac:dyDescent="0.3">
      <c r="B991" s="22" t="s">
        <v>82</v>
      </c>
      <c r="C991" s="33">
        <v>103</v>
      </c>
      <c r="D991" s="20"/>
      <c r="E991" s="20"/>
    </row>
    <row r="992" spans="2:7" x14ac:dyDescent="0.3">
      <c r="B992" s="22" t="s">
        <v>6</v>
      </c>
      <c r="C992" s="33">
        <v>47</v>
      </c>
      <c r="D992" s="20"/>
      <c r="E992" s="20"/>
    </row>
    <row r="993" spans="2:5" x14ac:dyDescent="0.3">
      <c r="B993" s="23" t="s">
        <v>4</v>
      </c>
      <c r="C993" s="34">
        <v>1</v>
      </c>
      <c r="D993" s="20"/>
      <c r="E993" s="20"/>
    </row>
    <row r="994" spans="2:5" x14ac:dyDescent="0.3">
      <c r="B994" s="23" t="s">
        <v>3</v>
      </c>
      <c r="C994" s="34">
        <v>5</v>
      </c>
      <c r="D994" s="20"/>
      <c r="E994" s="20"/>
    </row>
    <row r="995" spans="2:5" x14ac:dyDescent="0.3">
      <c r="B995" s="23" t="s">
        <v>5</v>
      </c>
      <c r="C995" s="34">
        <v>2</v>
      </c>
      <c r="D995" s="20"/>
      <c r="E995" s="20"/>
    </row>
    <row r="996" spans="2:5" x14ac:dyDescent="0.3">
      <c r="B996" s="23" t="s">
        <v>1</v>
      </c>
      <c r="C996" s="34">
        <v>37</v>
      </c>
      <c r="D996" s="20"/>
      <c r="E996" s="20"/>
    </row>
    <row r="997" spans="2:5" x14ac:dyDescent="0.3">
      <c r="B997" s="23" t="s">
        <v>2</v>
      </c>
      <c r="C997" s="34">
        <v>2</v>
      </c>
      <c r="D997" s="20"/>
      <c r="E997" s="20"/>
    </row>
    <row r="998" spans="2:5" x14ac:dyDescent="0.3">
      <c r="B998" s="9" t="s">
        <v>48</v>
      </c>
      <c r="C998" s="32">
        <v>90</v>
      </c>
      <c r="D998" s="24">
        <f>C999/C998</f>
        <v>0.82222222222222219</v>
      </c>
      <c r="E998" s="24">
        <f>C999/(C998-C1003)</f>
        <v>0.8314606741573034</v>
      </c>
    </row>
    <row r="999" spans="2:5" x14ac:dyDescent="0.3">
      <c r="B999" s="22" t="s">
        <v>82</v>
      </c>
      <c r="C999" s="33">
        <v>74</v>
      </c>
      <c r="D999" s="20"/>
      <c r="E999" s="20"/>
    </row>
    <row r="1000" spans="2:5" x14ac:dyDescent="0.3">
      <c r="B1000" s="22" t="s">
        <v>0</v>
      </c>
      <c r="C1000" s="33">
        <v>3</v>
      </c>
      <c r="D1000" s="20"/>
      <c r="E1000" s="20"/>
    </row>
    <row r="1001" spans="2:5" x14ac:dyDescent="0.3">
      <c r="B1001" s="23" t="s">
        <v>1</v>
      </c>
      <c r="C1001" s="34">
        <v>3</v>
      </c>
      <c r="D1001" s="20"/>
      <c r="E1001" s="20"/>
    </row>
    <row r="1002" spans="2:5" x14ac:dyDescent="0.3">
      <c r="B1002" s="22" t="s">
        <v>6</v>
      </c>
      <c r="C1002" s="33">
        <v>13</v>
      </c>
      <c r="D1002" s="20"/>
      <c r="E1002" s="20"/>
    </row>
    <row r="1003" spans="2:5" x14ac:dyDescent="0.3">
      <c r="B1003" s="23" t="s">
        <v>3</v>
      </c>
      <c r="C1003" s="34">
        <v>1</v>
      </c>
      <c r="D1003" s="20"/>
      <c r="E1003" s="20"/>
    </row>
    <row r="1004" spans="2:5" x14ac:dyDescent="0.3">
      <c r="B1004" s="23" t="s">
        <v>1</v>
      </c>
      <c r="C1004" s="34">
        <v>12</v>
      </c>
      <c r="D1004" s="20"/>
      <c r="E1004" s="20"/>
    </row>
    <row r="1005" spans="2:5" x14ac:dyDescent="0.3">
      <c r="B1005" s="9" t="s">
        <v>61</v>
      </c>
      <c r="C1005" s="32">
        <v>23</v>
      </c>
      <c r="D1005" s="24">
        <f>C1006/C1005</f>
        <v>0.78260869565217395</v>
      </c>
      <c r="E1005" s="24">
        <f>C1006/C1005</f>
        <v>0.78260869565217395</v>
      </c>
    </row>
    <row r="1006" spans="2:5" x14ac:dyDescent="0.3">
      <c r="B1006" s="22" t="s">
        <v>82</v>
      </c>
      <c r="C1006" s="33">
        <v>18</v>
      </c>
      <c r="D1006" s="20"/>
      <c r="E1006" s="20"/>
    </row>
    <row r="1007" spans="2:5" x14ac:dyDescent="0.3">
      <c r="B1007" s="22" t="s">
        <v>6</v>
      </c>
      <c r="C1007" s="33">
        <v>5</v>
      </c>
      <c r="D1007" s="20"/>
      <c r="E1007" s="20"/>
    </row>
    <row r="1008" spans="2:5" x14ac:dyDescent="0.3">
      <c r="B1008" s="23" t="s">
        <v>1</v>
      </c>
      <c r="C1008" s="34">
        <v>5</v>
      </c>
      <c r="D1008" s="20"/>
      <c r="E1008" s="20"/>
    </row>
    <row r="1009" spans="2:5" x14ac:dyDescent="0.3">
      <c r="B1009" s="9" t="s">
        <v>67</v>
      </c>
      <c r="C1009" s="32">
        <v>30</v>
      </c>
      <c r="D1009" s="24">
        <f>C1010/C1009</f>
        <v>0.7</v>
      </c>
      <c r="E1009" s="24">
        <f>C1010/C1009</f>
        <v>0.7</v>
      </c>
    </row>
    <row r="1010" spans="2:5" x14ac:dyDescent="0.3">
      <c r="B1010" s="22" t="s">
        <v>82</v>
      </c>
      <c r="C1010" s="33">
        <v>21</v>
      </c>
      <c r="D1010" s="20"/>
      <c r="E1010" s="20"/>
    </row>
    <row r="1011" spans="2:5" x14ac:dyDescent="0.3">
      <c r="B1011" s="22" t="s">
        <v>6</v>
      </c>
      <c r="C1011" s="33">
        <v>9</v>
      </c>
      <c r="D1011" s="20"/>
      <c r="E1011" s="20"/>
    </row>
    <row r="1012" spans="2:5" x14ac:dyDescent="0.3">
      <c r="B1012" s="23" t="s">
        <v>5</v>
      </c>
      <c r="C1012" s="34">
        <v>4</v>
      </c>
      <c r="D1012" s="20"/>
      <c r="E1012" s="20"/>
    </row>
    <row r="1013" spans="2:5" x14ac:dyDescent="0.3">
      <c r="B1013" s="23" t="s">
        <v>1</v>
      </c>
      <c r="C1013" s="34">
        <v>5</v>
      </c>
      <c r="D1013" s="20"/>
      <c r="E1013" s="20"/>
    </row>
    <row r="1014" spans="2:5" x14ac:dyDescent="0.3">
      <c r="B1014" s="9" t="s">
        <v>60</v>
      </c>
      <c r="C1014" s="32">
        <v>327</v>
      </c>
      <c r="D1014" s="24">
        <f>C1015/C1014</f>
        <v>0.78287461773700306</v>
      </c>
      <c r="E1014" s="24">
        <f>C1015/(C1014-C1019-C1020)</f>
        <v>0.82847896440129454</v>
      </c>
    </row>
    <row r="1015" spans="2:5" x14ac:dyDescent="0.3">
      <c r="B1015" s="22" t="s">
        <v>82</v>
      </c>
      <c r="C1015" s="33">
        <v>256</v>
      </c>
      <c r="D1015" s="20"/>
      <c r="E1015" s="20"/>
    </row>
    <row r="1016" spans="2:5" x14ac:dyDescent="0.3">
      <c r="B1016" s="22" t="s">
        <v>0</v>
      </c>
      <c r="C1016" s="33">
        <v>8</v>
      </c>
      <c r="D1016" s="20"/>
      <c r="E1016" s="20"/>
    </row>
    <row r="1017" spans="2:5" x14ac:dyDescent="0.3">
      <c r="B1017" s="23" t="s">
        <v>1</v>
      </c>
      <c r="C1017" s="34">
        <v>8</v>
      </c>
      <c r="D1017" s="20"/>
      <c r="E1017" s="20"/>
    </row>
    <row r="1018" spans="2:5" x14ac:dyDescent="0.3">
      <c r="B1018" s="22" t="s">
        <v>6</v>
      </c>
      <c r="C1018" s="33">
        <v>63</v>
      </c>
      <c r="D1018" s="20"/>
      <c r="E1018" s="20"/>
    </row>
    <row r="1019" spans="2:5" x14ac:dyDescent="0.3">
      <c r="B1019" s="23" t="s">
        <v>4</v>
      </c>
      <c r="C1019" s="34">
        <v>2</v>
      </c>
      <c r="D1019" s="20"/>
      <c r="E1019" s="20"/>
    </row>
    <row r="1020" spans="2:5" x14ac:dyDescent="0.3">
      <c r="B1020" s="23" t="s">
        <v>3</v>
      </c>
      <c r="C1020" s="34">
        <v>16</v>
      </c>
      <c r="D1020" s="20"/>
      <c r="E1020" s="20"/>
    </row>
    <row r="1021" spans="2:5" x14ac:dyDescent="0.3">
      <c r="B1021" s="23" t="s">
        <v>5</v>
      </c>
      <c r="C1021" s="34">
        <v>5</v>
      </c>
      <c r="D1021" s="20"/>
      <c r="E1021" s="20"/>
    </row>
    <row r="1022" spans="2:5" x14ac:dyDescent="0.3">
      <c r="B1022" s="23" t="s">
        <v>1</v>
      </c>
      <c r="C1022" s="34">
        <v>32</v>
      </c>
      <c r="D1022" s="20"/>
      <c r="E1022" s="20"/>
    </row>
    <row r="1023" spans="2:5" x14ac:dyDescent="0.3">
      <c r="B1023" s="23" t="s">
        <v>2</v>
      </c>
      <c r="C1023" s="34">
        <v>8</v>
      </c>
      <c r="D1023" s="20"/>
      <c r="E1023" s="20"/>
    </row>
    <row r="1024" spans="2:5" x14ac:dyDescent="0.3">
      <c r="B1024" s="9" t="s">
        <v>38</v>
      </c>
      <c r="C1024" s="32">
        <v>30</v>
      </c>
      <c r="D1024" s="24">
        <f>C1025/C1024</f>
        <v>0.8666666666666667</v>
      </c>
      <c r="E1024" s="24">
        <f>C1025/C1024</f>
        <v>0.8666666666666667</v>
      </c>
    </row>
    <row r="1025" spans="2:5" x14ac:dyDescent="0.3">
      <c r="B1025" s="22" t="s">
        <v>82</v>
      </c>
      <c r="C1025" s="33">
        <v>26</v>
      </c>
      <c r="D1025" s="20"/>
      <c r="E1025" s="20"/>
    </row>
    <row r="1026" spans="2:5" x14ac:dyDescent="0.3">
      <c r="B1026" s="22" t="s">
        <v>6</v>
      </c>
      <c r="C1026" s="33">
        <v>4</v>
      </c>
      <c r="D1026" s="20"/>
      <c r="E1026" s="20"/>
    </row>
    <row r="1027" spans="2:5" x14ac:dyDescent="0.3">
      <c r="B1027" s="23" t="s">
        <v>5</v>
      </c>
      <c r="C1027" s="34">
        <v>1</v>
      </c>
      <c r="D1027" s="20"/>
      <c r="E1027" s="20"/>
    </row>
    <row r="1028" spans="2:5" x14ac:dyDescent="0.3">
      <c r="B1028" s="23" t="s">
        <v>1</v>
      </c>
      <c r="C1028" s="34">
        <v>3</v>
      </c>
      <c r="D1028" s="20"/>
      <c r="E1028" s="20"/>
    </row>
    <row r="1029" spans="2:5" x14ac:dyDescent="0.3">
      <c r="B1029" s="9" t="s">
        <v>74</v>
      </c>
      <c r="C1029" s="32">
        <v>60</v>
      </c>
      <c r="D1029" s="24">
        <f>C1030/C1029</f>
        <v>0.8</v>
      </c>
      <c r="E1029" s="24">
        <f>C1030/C1029</f>
        <v>0.8</v>
      </c>
    </row>
    <row r="1030" spans="2:5" x14ac:dyDescent="0.3">
      <c r="B1030" s="22" t="s">
        <v>82</v>
      </c>
      <c r="C1030" s="33">
        <v>48</v>
      </c>
      <c r="D1030" s="20"/>
      <c r="E1030" s="20"/>
    </row>
    <row r="1031" spans="2:5" x14ac:dyDescent="0.3">
      <c r="B1031" s="22" t="s">
        <v>6</v>
      </c>
      <c r="C1031" s="33">
        <v>12</v>
      </c>
      <c r="D1031" s="20"/>
      <c r="E1031" s="20"/>
    </row>
    <row r="1032" spans="2:5" ht="15" thickBot="1" x14ac:dyDescent="0.35">
      <c r="B1032" s="23" t="s">
        <v>1</v>
      </c>
      <c r="C1032" s="34">
        <v>12</v>
      </c>
      <c r="D1032" s="20"/>
      <c r="E1032" s="20"/>
    </row>
    <row r="1033" spans="2:5" ht="15" thickBot="1" x14ac:dyDescent="0.35">
      <c r="B1033" s="15" t="s">
        <v>95</v>
      </c>
      <c r="C1033" s="28">
        <f>C8+C109+C349+C426+C567+C768+C974</f>
        <v>22777</v>
      </c>
      <c r="D1033" s="42">
        <f>C1034/C1033</f>
        <v>0.65917372788339113</v>
      </c>
      <c r="E1033" s="42">
        <f>C1034/(C1033-C14-C15-C23-C24-C32-C33-C41-C42-C50-C51-C59-C60-C68-C69-C77-C78-C86-C87-C95-C96-C105-C106-C113-C116-C117-C124-C126-C127-C134-C138-C139-C146-C147-C152-C153-C160-C165-C166-C173-C174-C179-C180-C187-C191-C192-C199-C201-C202-C209-C216-C218-C219-C226-C228-C229-C236-C237-C240-C241-C247-C248-C257-C258-C267-C268-C275-C278-C279-C286-C287-C294-C301-C302-C307-C308-C318-C319-C326-C327-C336-C337-C344-C345-C357-C361-C362-C369-C370-C378-C379-C387-C388-C395-C403-C409-C410-C416-C417-C423-C430-C431-C439-C440-C445-C448-C449-C455-C456-C462-C463-C467-C468-C475-C480-C481-C487-C489-C490-C495-C500-C501-C506-C510-C511-C517-C522-C523-C531-C532-C538-C541-C542-C547-C552-C553-C559-C564-C565-C571-C575-C576-C584-C585-C592-C593-C598-C599-C606-C608-C609-C615-C620-C621-C631-C632-C637-C641-C642-C649-C652-C653-C658-C659-C664-C669-C670-C676-C680-C681-C690-C691-C696-C700-C701-C708-C710-C711-C716-C721-C722-C727-C732-C740-C741-C745-C748-C749-C755-C756-C761-C764-C765-C772-C775-C776-C784-C785-C790-C792-C793-C800-C806-C810-C811-C818--C823-C834-C837-C836-C844-C850-C852-C853-C860-C861-C869-C876-C880-C881-C890-C891-C896-C904-C905--C914-C919-C923-C924-C928-C929-C940-C941-C949-C954-C955-C961-C969-C970-C986-C993-C994-C1003--C1019-C1020)</f>
        <v>0.78644387407679006</v>
      </c>
    </row>
    <row r="1034" spans="2:5" ht="15" thickBot="1" x14ac:dyDescent="0.35">
      <c r="B1034" s="16" t="s">
        <v>96</v>
      </c>
      <c r="C1034" s="29">
        <f>C10+C28+C37+C46+C55+C64+C73+C82+C100+C111+C122+C132+C144+C158+C171+C185+C197+C207+C214+C224+C234+C245+C253+C263+C273+C284+C292+C299+C313+C324+C332+C342+C351+C355+C367+C374+C383+C393+C399+C407+C414+C421+C428+C435+C443+C453+C460+C473+C485+C493+C504+C515+C527+C536+C545+C557+C562+C569+C579+C590+C604+C613+C626+C635+C639++C647+C656+C662+C674+C685+C694+C706+C714+C725+C738+C743+C753+C759+C770+C780+C788+C796+C804+C816+C828+C832+C842+C848+C858+C865+C874+C886+C898+C902+C910+C917+C921+C934+C938+C945+C952+C959+C964+C976+C982+C991+C999+C1006+C1010+C1015+C1025+C1030+C894</f>
        <v>15014</v>
      </c>
      <c r="D1034" s="43"/>
      <c r="E1034" s="43"/>
    </row>
  </sheetData>
  <mergeCells count="6">
    <mergeCell ref="B6:B7"/>
    <mergeCell ref="C6:C7"/>
    <mergeCell ref="D6:D7"/>
    <mergeCell ref="E6:E7"/>
    <mergeCell ref="D1033:D1034"/>
    <mergeCell ref="E1033:E10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>
      <selection activeCell="E26" sqref="E26"/>
    </sheetView>
  </sheetViews>
  <sheetFormatPr baseColWidth="10" defaultRowHeight="14.4" x14ac:dyDescent="0.3"/>
  <cols>
    <col min="1" max="1" width="8.21875" customWidth="1"/>
    <col min="2" max="2" width="37.44140625" bestFit="1" customWidth="1"/>
    <col min="3" max="3" width="24.5546875" customWidth="1"/>
    <col min="4" max="4" width="18.6640625" customWidth="1"/>
  </cols>
  <sheetData>
    <row r="1" spans="1:4" ht="15.6" x14ac:dyDescent="0.3">
      <c r="A1" s="58" t="s">
        <v>97</v>
      </c>
      <c r="B1" s="58"/>
      <c r="C1" s="58"/>
    </row>
    <row r="2" spans="1:4" x14ac:dyDescent="0.3">
      <c r="A2" s="59" t="s">
        <v>87</v>
      </c>
      <c r="B2" s="59"/>
      <c r="C2" s="59"/>
    </row>
    <row r="4" spans="1:4" ht="15" thickBot="1" x14ac:dyDescent="0.35"/>
    <row r="5" spans="1:4" ht="14.4" customHeight="1" x14ac:dyDescent="0.3">
      <c r="B5" s="38" t="s">
        <v>86</v>
      </c>
      <c r="C5" s="38" t="s">
        <v>84</v>
      </c>
      <c r="D5" s="42" t="s">
        <v>99</v>
      </c>
    </row>
    <row r="6" spans="1:4" ht="15" thickBot="1" x14ac:dyDescent="0.35">
      <c r="B6" s="39"/>
      <c r="C6" s="39"/>
      <c r="D6" s="43"/>
    </row>
    <row r="7" spans="1:4" ht="15" thickBot="1" x14ac:dyDescent="0.35">
      <c r="B7" s="25" t="s">
        <v>41</v>
      </c>
      <c r="C7" s="27">
        <v>14</v>
      </c>
      <c r="D7" s="26">
        <v>1</v>
      </c>
    </row>
    <row r="8" spans="1:4" ht="15" thickBot="1" x14ac:dyDescent="0.35">
      <c r="B8" s="25" t="s">
        <v>42</v>
      </c>
      <c r="C8" s="27">
        <v>57</v>
      </c>
      <c r="D8" s="26">
        <v>1</v>
      </c>
    </row>
    <row r="9" spans="1:4" ht="15" thickBot="1" x14ac:dyDescent="0.35">
      <c r="B9" s="25" t="s">
        <v>44</v>
      </c>
      <c r="C9" s="27">
        <v>2358</v>
      </c>
      <c r="D9" s="26">
        <v>0.953774385072095</v>
      </c>
    </row>
    <row r="10" spans="1:4" ht="15" thickBot="1" x14ac:dyDescent="0.35">
      <c r="B10" s="25" t="s">
        <v>43</v>
      </c>
      <c r="C10" s="27">
        <v>17</v>
      </c>
      <c r="D10" s="26">
        <v>1</v>
      </c>
    </row>
    <row r="11" spans="1:4" ht="15" thickBot="1" x14ac:dyDescent="0.35">
      <c r="B11" s="25" t="s">
        <v>47</v>
      </c>
      <c r="C11" s="27">
        <v>284</v>
      </c>
      <c r="D11" s="26">
        <v>0.99295774647887325</v>
      </c>
    </row>
    <row r="12" spans="1:4" ht="15" thickBot="1" x14ac:dyDescent="0.35">
      <c r="B12" s="25" t="s">
        <v>48</v>
      </c>
      <c r="C12" s="27">
        <v>134</v>
      </c>
      <c r="D12" s="26">
        <v>0.9850746268656716</v>
      </c>
    </row>
    <row r="13" spans="1:4" ht="15" thickBot="1" x14ac:dyDescent="0.35">
      <c r="B13" s="25" t="s">
        <v>49</v>
      </c>
      <c r="C13" s="27">
        <v>17</v>
      </c>
      <c r="D13" s="26">
        <v>1</v>
      </c>
    </row>
    <row r="14" spans="1:4" ht="15" thickBot="1" x14ac:dyDescent="0.35">
      <c r="B14" s="25" t="s">
        <v>67</v>
      </c>
      <c r="C14" s="27">
        <v>30</v>
      </c>
      <c r="D14" s="26">
        <v>1</v>
      </c>
    </row>
    <row r="15" spans="1:4" ht="15" thickBot="1" x14ac:dyDescent="0.35">
      <c r="B15" s="25" t="s">
        <v>72</v>
      </c>
      <c r="C15" s="27">
        <v>9</v>
      </c>
      <c r="D15" s="26">
        <v>1</v>
      </c>
    </row>
    <row r="16" spans="1:4" ht="15" thickBot="1" x14ac:dyDescent="0.35">
      <c r="B16" s="25" t="s">
        <v>60</v>
      </c>
      <c r="C16" s="27">
        <v>392</v>
      </c>
      <c r="D16" s="26">
        <v>0.99489795918367352</v>
      </c>
    </row>
    <row r="17" spans="2:4" ht="15" thickBot="1" x14ac:dyDescent="0.35">
      <c r="B17" s="25" t="s">
        <v>38</v>
      </c>
      <c r="C17" s="27">
        <v>17</v>
      </c>
      <c r="D17" s="26">
        <v>1</v>
      </c>
    </row>
    <row r="18" spans="2:4" ht="15" thickBot="1" x14ac:dyDescent="0.35">
      <c r="B18" s="15" t="s">
        <v>95</v>
      </c>
      <c r="C18" s="28">
        <v>3329</v>
      </c>
      <c r="D18" s="42">
        <v>0.96545509161910481</v>
      </c>
    </row>
    <row r="19" spans="2:4" ht="15" thickBot="1" x14ac:dyDescent="0.35">
      <c r="B19" s="16" t="s">
        <v>96</v>
      </c>
      <c r="C19" s="29">
        <v>2586</v>
      </c>
      <c r="D19" s="43"/>
    </row>
    <row r="20" spans="2:4" ht="15" thickBot="1" x14ac:dyDescent="0.35"/>
    <row r="21" spans="2:4" x14ac:dyDescent="0.3">
      <c r="B21" s="38" t="s">
        <v>88</v>
      </c>
      <c r="C21" s="38" t="s">
        <v>84</v>
      </c>
      <c r="D21" s="42" t="s">
        <v>99</v>
      </c>
    </row>
    <row r="22" spans="2:4" ht="15" thickBot="1" x14ac:dyDescent="0.35">
      <c r="B22" s="47"/>
      <c r="C22" s="47"/>
      <c r="D22" s="49"/>
    </row>
    <row r="23" spans="2:4" ht="15" thickBot="1" x14ac:dyDescent="0.35">
      <c r="B23" s="25" t="s">
        <v>39</v>
      </c>
      <c r="C23" s="27">
        <v>289</v>
      </c>
      <c r="D23" s="26">
        <v>0.88581314878892736</v>
      </c>
    </row>
    <row r="24" spans="2:4" ht="15" thickBot="1" x14ac:dyDescent="0.35">
      <c r="B24" s="25" t="s">
        <v>40</v>
      </c>
      <c r="C24" s="27">
        <v>113</v>
      </c>
      <c r="D24" s="26">
        <v>0.93805309734513276</v>
      </c>
    </row>
    <row r="25" spans="2:4" ht="15" thickBot="1" x14ac:dyDescent="0.35">
      <c r="B25" s="25" t="s">
        <v>41</v>
      </c>
      <c r="C25" s="27">
        <v>257</v>
      </c>
      <c r="D25" s="26">
        <v>0.97665369649805445</v>
      </c>
    </row>
    <row r="26" spans="2:4" ht="15" thickBot="1" x14ac:dyDescent="0.35">
      <c r="B26" s="25" t="s">
        <v>45</v>
      </c>
      <c r="C26" s="27">
        <v>17</v>
      </c>
      <c r="D26" s="26">
        <v>0.94117647058823528</v>
      </c>
    </row>
    <row r="27" spans="2:4" ht="15" thickBot="1" x14ac:dyDescent="0.35">
      <c r="B27" s="25" t="s">
        <v>51</v>
      </c>
      <c r="C27" s="27">
        <v>238</v>
      </c>
      <c r="D27" s="26">
        <v>0.95378151260504207</v>
      </c>
    </row>
    <row r="28" spans="2:4" ht="15" thickBot="1" x14ac:dyDescent="0.35">
      <c r="B28" s="25" t="s">
        <v>42</v>
      </c>
      <c r="C28" s="27">
        <v>882</v>
      </c>
      <c r="D28" s="26">
        <v>0.95464852607709749</v>
      </c>
    </row>
    <row r="29" spans="2:4" ht="15" thickBot="1" x14ac:dyDescent="0.35">
      <c r="B29" s="25" t="s">
        <v>44</v>
      </c>
      <c r="C29" s="27">
        <v>8035</v>
      </c>
      <c r="D29" s="26">
        <v>0.94698195395146234</v>
      </c>
    </row>
    <row r="30" spans="2:4" ht="15" thickBot="1" x14ac:dyDescent="0.35">
      <c r="B30" s="25" t="s">
        <v>43</v>
      </c>
      <c r="C30" s="27">
        <v>1041</v>
      </c>
      <c r="D30" s="26">
        <v>0.93467819404418828</v>
      </c>
    </row>
    <row r="31" spans="2:4" ht="15" thickBot="1" x14ac:dyDescent="0.35">
      <c r="B31" s="25" t="s">
        <v>46</v>
      </c>
      <c r="C31" s="27">
        <v>13</v>
      </c>
      <c r="D31" s="26">
        <v>0.92307692307692313</v>
      </c>
    </row>
    <row r="32" spans="2:4" ht="15" thickBot="1" x14ac:dyDescent="0.35">
      <c r="B32" s="25" t="s">
        <v>47</v>
      </c>
      <c r="C32" s="27">
        <v>1523</v>
      </c>
      <c r="D32" s="26">
        <v>0.94878529218647412</v>
      </c>
    </row>
    <row r="33" spans="2:4" ht="15" thickBot="1" x14ac:dyDescent="0.35">
      <c r="B33" s="25" t="s">
        <v>66</v>
      </c>
      <c r="C33" s="27">
        <v>22</v>
      </c>
      <c r="D33" s="26">
        <v>0.95454545454545459</v>
      </c>
    </row>
    <row r="34" spans="2:4" ht="15" thickBot="1" x14ac:dyDescent="0.35">
      <c r="B34" s="25" t="s">
        <v>48</v>
      </c>
      <c r="C34" s="27">
        <v>1076</v>
      </c>
      <c r="D34" s="26">
        <v>0.95910780669144979</v>
      </c>
    </row>
    <row r="35" spans="2:4" ht="15" thickBot="1" x14ac:dyDescent="0.35">
      <c r="B35" s="25" t="s">
        <v>50</v>
      </c>
      <c r="C35" s="27">
        <v>82</v>
      </c>
      <c r="D35" s="26">
        <v>0.95121951219512191</v>
      </c>
    </row>
    <row r="36" spans="2:4" ht="15" thickBot="1" x14ac:dyDescent="0.35">
      <c r="B36" s="25" t="s">
        <v>49</v>
      </c>
      <c r="C36" s="27">
        <v>600</v>
      </c>
      <c r="D36" s="26">
        <v>0.93166666666666664</v>
      </c>
    </row>
    <row r="37" spans="2:4" ht="15" thickBot="1" x14ac:dyDescent="0.35">
      <c r="B37" s="25" t="s">
        <v>53</v>
      </c>
      <c r="C37" s="27">
        <v>466</v>
      </c>
      <c r="D37" s="26">
        <v>0.92060085836909866</v>
      </c>
    </row>
    <row r="38" spans="2:4" ht="15" thickBot="1" x14ac:dyDescent="0.35">
      <c r="B38" s="25" t="s">
        <v>55</v>
      </c>
      <c r="C38" s="27">
        <v>30</v>
      </c>
      <c r="D38" s="26">
        <v>1</v>
      </c>
    </row>
    <row r="39" spans="2:4" ht="15" thickBot="1" x14ac:dyDescent="0.35">
      <c r="B39" s="25" t="s">
        <v>54</v>
      </c>
      <c r="C39" s="27">
        <v>82</v>
      </c>
      <c r="D39" s="26">
        <v>0.91463414634146345</v>
      </c>
    </row>
    <row r="40" spans="2:4" ht="15" thickBot="1" x14ac:dyDescent="0.35">
      <c r="B40" s="25" t="s">
        <v>56</v>
      </c>
      <c r="C40" s="27">
        <v>184</v>
      </c>
      <c r="D40" s="26">
        <v>0.81521739130434778</v>
      </c>
    </row>
    <row r="41" spans="2:4" ht="15" thickBot="1" x14ac:dyDescent="0.35">
      <c r="B41" s="25" t="s">
        <v>58</v>
      </c>
      <c r="C41" s="27">
        <v>13</v>
      </c>
      <c r="D41" s="26">
        <v>0.84615384615384615</v>
      </c>
    </row>
    <row r="42" spans="2:4" ht="15" thickBot="1" x14ac:dyDescent="0.35">
      <c r="B42" s="25" t="s">
        <v>59</v>
      </c>
      <c r="C42" s="27">
        <v>72</v>
      </c>
      <c r="D42" s="26">
        <v>0.80555555555555558</v>
      </c>
    </row>
    <row r="43" spans="2:4" ht="15" thickBot="1" x14ac:dyDescent="0.35">
      <c r="B43" s="25" t="s">
        <v>63</v>
      </c>
      <c r="C43" s="27">
        <v>288</v>
      </c>
      <c r="D43" s="26">
        <v>0.95138888888888884</v>
      </c>
    </row>
    <row r="44" spans="2:4" ht="15" thickBot="1" x14ac:dyDescent="0.35">
      <c r="B44" s="25" t="s">
        <v>52</v>
      </c>
      <c r="C44" s="27">
        <v>1853</v>
      </c>
      <c r="D44" s="26">
        <v>0.90879654614139238</v>
      </c>
    </row>
    <row r="45" spans="2:4" ht="15" thickBot="1" x14ac:dyDescent="0.35">
      <c r="B45" s="25" t="s">
        <v>62</v>
      </c>
      <c r="C45" s="27">
        <v>13</v>
      </c>
      <c r="D45" s="26">
        <v>0.84615384615384615</v>
      </c>
    </row>
    <row r="46" spans="2:4" ht="15" thickBot="1" x14ac:dyDescent="0.35">
      <c r="B46" s="25" t="s">
        <v>61</v>
      </c>
      <c r="C46" s="27">
        <v>332</v>
      </c>
      <c r="D46" s="26">
        <v>0.9006024096385542</v>
      </c>
    </row>
    <row r="47" spans="2:4" ht="15" thickBot="1" x14ac:dyDescent="0.35">
      <c r="B47" s="25" t="s">
        <v>64</v>
      </c>
      <c r="C47" s="27">
        <v>338</v>
      </c>
      <c r="D47" s="26">
        <v>0.94082840236686394</v>
      </c>
    </row>
    <row r="48" spans="2:4" ht="15" thickBot="1" x14ac:dyDescent="0.35">
      <c r="B48" s="25" t="s">
        <v>69</v>
      </c>
      <c r="C48" s="27">
        <v>137</v>
      </c>
      <c r="D48" s="26">
        <v>0.92700729927007297</v>
      </c>
    </row>
    <row r="49" spans="2:4" ht="15" thickBot="1" x14ac:dyDescent="0.35">
      <c r="B49" s="25" t="s">
        <v>67</v>
      </c>
      <c r="C49" s="27">
        <v>530</v>
      </c>
      <c r="D49" s="26">
        <v>0.8867924528301887</v>
      </c>
    </row>
    <row r="50" spans="2:4" ht="15" thickBot="1" x14ac:dyDescent="0.35">
      <c r="B50" s="25" t="s">
        <v>68</v>
      </c>
      <c r="C50" s="27">
        <v>80</v>
      </c>
      <c r="D50" s="26">
        <v>0.96250000000000002</v>
      </c>
    </row>
    <row r="51" spans="2:4" ht="15" thickBot="1" x14ac:dyDescent="0.35">
      <c r="B51" s="25" t="s">
        <v>71</v>
      </c>
      <c r="C51" s="27">
        <v>60</v>
      </c>
      <c r="D51" s="26">
        <v>1</v>
      </c>
    </row>
    <row r="52" spans="2:4" ht="15" thickBot="1" x14ac:dyDescent="0.35">
      <c r="B52" s="25" t="s">
        <v>70</v>
      </c>
      <c r="C52" s="27">
        <v>99</v>
      </c>
      <c r="D52" s="26">
        <v>0.88888888888888884</v>
      </c>
    </row>
    <row r="53" spans="2:4" ht="15" thickBot="1" x14ac:dyDescent="0.35">
      <c r="B53" s="25" t="s">
        <v>65</v>
      </c>
      <c r="C53" s="27">
        <v>44</v>
      </c>
      <c r="D53" s="26">
        <v>0.95454545454545459</v>
      </c>
    </row>
    <row r="54" spans="2:4" ht="15" thickBot="1" x14ac:dyDescent="0.35">
      <c r="B54" s="25" t="s">
        <v>57</v>
      </c>
      <c r="C54" s="27">
        <v>17</v>
      </c>
      <c r="D54" s="26">
        <v>1</v>
      </c>
    </row>
    <row r="55" spans="2:4" ht="15" thickBot="1" x14ac:dyDescent="0.35">
      <c r="B55" s="25" t="s">
        <v>79</v>
      </c>
      <c r="C55" s="27">
        <v>610</v>
      </c>
      <c r="D55" s="26">
        <v>0.86721311475409835</v>
      </c>
    </row>
    <row r="56" spans="2:4" ht="15" thickBot="1" x14ac:dyDescent="0.35">
      <c r="B56" s="25" t="s">
        <v>72</v>
      </c>
      <c r="C56" s="27">
        <v>30</v>
      </c>
      <c r="D56" s="26">
        <v>1</v>
      </c>
    </row>
    <row r="57" spans="2:4" ht="15" thickBot="1" x14ac:dyDescent="0.35">
      <c r="B57" s="25" t="s">
        <v>60</v>
      </c>
      <c r="C57" s="27">
        <v>1999</v>
      </c>
      <c r="D57" s="26">
        <v>0.96798399199599805</v>
      </c>
    </row>
    <row r="58" spans="2:4" ht="15" thickBot="1" x14ac:dyDescent="0.35">
      <c r="B58" s="25" t="s">
        <v>38</v>
      </c>
      <c r="C58" s="27">
        <v>474</v>
      </c>
      <c r="D58" s="26">
        <v>0.95569620253164556</v>
      </c>
    </row>
    <row r="59" spans="2:4" ht="15" thickBot="1" x14ac:dyDescent="0.35">
      <c r="B59" s="25" t="s">
        <v>73</v>
      </c>
      <c r="C59" s="27">
        <v>22</v>
      </c>
      <c r="D59" s="26">
        <v>0.72727272727272729</v>
      </c>
    </row>
    <row r="60" spans="2:4" ht="15" thickBot="1" x14ac:dyDescent="0.35">
      <c r="B60" s="25" t="s">
        <v>76</v>
      </c>
      <c r="C60" s="27">
        <v>8</v>
      </c>
      <c r="D60" s="26">
        <v>1</v>
      </c>
    </row>
    <row r="61" spans="2:4" ht="15" thickBot="1" x14ac:dyDescent="0.35">
      <c r="B61" s="25" t="s">
        <v>74</v>
      </c>
      <c r="C61" s="27">
        <v>449</v>
      </c>
      <c r="D61" s="26">
        <v>0.94209354120267264</v>
      </c>
    </row>
    <row r="62" spans="2:4" ht="15" thickBot="1" x14ac:dyDescent="0.35">
      <c r="B62" s="25" t="s">
        <v>75</v>
      </c>
      <c r="C62" s="27">
        <v>13</v>
      </c>
      <c r="D62" s="26">
        <v>0.92307692307692313</v>
      </c>
    </row>
    <row r="63" spans="2:4" ht="15" thickBot="1" x14ac:dyDescent="0.35">
      <c r="B63" s="25" t="s">
        <v>78</v>
      </c>
      <c r="C63" s="27">
        <v>9</v>
      </c>
      <c r="D63" s="26">
        <v>1</v>
      </c>
    </row>
    <row r="64" spans="2:4" ht="15" thickBot="1" x14ac:dyDescent="0.35">
      <c r="B64" s="25" t="s">
        <v>77</v>
      </c>
      <c r="C64" s="27">
        <v>60</v>
      </c>
      <c r="D64" s="26">
        <v>0.96666666666666667</v>
      </c>
    </row>
    <row r="65" spans="2:4" ht="15" thickBot="1" x14ac:dyDescent="0.35">
      <c r="B65" s="25" t="s">
        <v>80</v>
      </c>
      <c r="C65" s="27">
        <v>138</v>
      </c>
      <c r="D65" s="26">
        <v>0.92028985507246375</v>
      </c>
    </row>
    <row r="66" spans="2:4" ht="15" thickBot="1" x14ac:dyDescent="0.35">
      <c r="B66" s="25" t="s">
        <v>81</v>
      </c>
      <c r="C66" s="27">
        <v>139</v>
      </c>
      <c r="D66" s="26">
        <v>0.89928057553956831</v>
      </c>
    </row>
    <row r="67" spans="2:4" ht="15" thickBot="1" x14ac:dyDescent="0.35">
      <c r="B67" s="15" t="s">
        <v>95</v>
      </c>
      <c r="C67" s="28">
        <v>22777</v>
      </c>
      <c r="D67" s="42">
        <v>0.93827106291434337</v>
      </c>
    </row>
    <row r="68" spans="2:4" ht="15" thickBot="1" x14ac:dyDescent="0.35">
      <c r="B68" s="16" t="s">
        <v>96</v>
      </c>
      <c r="C68" s="29">
        <v>15014</v>
      </c>
      <c r="D68" s="43"/>
    </row>
  </sheetData>
  <mergeCells count="10">
    <mergeCell ref="D67:D68"/>
    <mergeCell ref="A1:C1"/>
    <mergeCell ref="A2:C2"/>
    <mergeCell ref="D18:D19"/>
    <mergeCell ref="B21:B22"/>
    <mergeCell ref="C21:C22"/>
    <mergeCell ref="D21:D22"/>
    <mergeCell ref="B5:B6"/>
    <mergeCell ref="C5:C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H17" sqref="H16:H17"/>
    </sheetView>
  </sheetViews>
  <sheetFormatPr baseColWidth="10" defaultRowHeight="14.4" x14ac:dyDescent="0.3"/>
  <cols>
    <col min="2" max="2" width="37.77734375" customWidth="1"/>
    <col min="3" max="3" width="18" customWidth="1"/>
    <col min="4" max="5" width="16.21875" customWidth="1"/>
  </cols>
  <sheetData>
    <row r="1" spans="1:5" ht="15.6" x14ac:dyDescent="0.3">
      <c r="A1" s="58" t="s">
        <v>98</v>
      </c>
      <c r="B1" s="58"/>
      <c r="C1" s="58"/>
    </row>
    <row r="2" spans="1:5" x14ac:dyDescent="0.3">
      <c r="A2" s="59" t="s">
        <v>87</v>
      </c>
      <c r="B2" s="59"/>
      <c r="C2" s="59"/>
    </row>
    <row r="4" spans="1:5" ht="15" thickBot="1" x14ac:dyDescent="0.35"/>
    <row r="5" spans="1:5" x14ac:dyDescent="0.3">
      <c r="B5" s="50" t="s">
        <v>90</v>
      </c>
      <c r="C5" s="50" t="s">
        <v>91</v>
      </c>
      <c r="D5" s="52" t="s">
        <v>92</v>
      </c>
      <c r="E5" s="52" t="s">
        <v>100</v>
      </c>
    </row>
    <row r="6" spans="1:5" ht="15" thickBot="1" x14ac:dyDescent="0.35">
      <c r="B6" s="51"/>
      <c r="C6" s="51"/>
      <c r="D6" s="53"/>
      <c r="E6" s="53"/>
    </row>
    <row r="7" spans="1:5" ht="15" thickBot="1" x14ac:dyDescent="0.35">
      <c r="B7" s="25" t="s">
        <v>21</v>
      </c>
      <c r="C7" s="37">
        <v>237</v>
      </c>
      <c r="D7" s="26">
        <v>0.87341772151898733</v>
      </c>
      <c r="E7" s="26">
        <v>0.87</v>
      </c>
    </row>
    <row r="8" spans="1:5" ht="15" thickBot="1" x14ac:dyDescent="0.35">
      <c r="B8" s="25" t="s">
        <v>14</v>
      </c>
      <c r="C8" s="37">
        <v>17</v>
      </c>
      <c r="D8" s="26">
        <v>0.41</v>
      </c>
      <c r="E8" s="26">
        <v>0.44</v>
      </c>
    </row>
    <row r="9" spans="1:5" ht="15" thickBot="1" x14ac:dyDescent="0.35">
      <c r="B9" s="25" t="s">
        <v>11</v>
      </c>
      <c r="C9" s="37">
        <v>38</v>
      </c>
      <c r="D9" s="26">
        <v>0.82</v>
      </c>
      <c r="E9" s="26">
        <v>0.86</v>
      </c>
    </row>
    <row r="10" spans="1:5" ht="15" thickBot="1" x14ac:dyDescent="0.35">
      <c r="B10" s="25" t="s">
        <v>9</v>
      </c>
      <c r="C10" s="37">
        <v>13</v>
      </c>
      <c r="D10" s="26">
        <v>0.54</v>
      </c>
      <c r="E10" s="26">
        <v>0.54</v>
      </c>
    </row>
    <row r="11" spans="1:5" ht="15" thickBot="1" x14ac:dyDescent="0.35">
      <c r="B11" s="25" t="s">
        <v>10</v>
      </c>
      <c r="C11" s="37">
        <v>27</v>
      </c>
      <c r="D11" s="26">
        <v>0.44</v>
      </c>
      <c r="E11" s="26">
        <v>0.86</v>
      </c>
    </row>
    <row r="12" spans="1:5" ht="15" thickBot="1" x14ac:dyDescent="0.35">
      <c r="B12" s="25" t="s">
        <v>8</v>
      </c>
      <c r="C12" s="37">
        <v>121</v>
      </c>
      <c r="D12" s="26">
        <v>0.66115702479338845</v>
      </c>
      <c r="E12" s="26">
        <v>0.66666666666666663</v>
      </c>
    </row>
    <row r="13" spans="1:5" ht="15" thickBot="1" x14ac:dyDescent="0.35">
      <c r="B13" s="25" t="s">
        <v>15</v>
      </c>
      <c r="C13" s="37">
        <v>1128</v>
      </c>
      <c r="D13" s="26">
        <v>0.76507092198581561</v>
      </c>
      <c r="E13" s="26">
        <v>0.84857423795476894</v>
      </c>
    </row>
    <row r="14" spans="1:5" ht="15" thickBot="1" x14ac:dyDescent="0.35">
      <c r="B14" s="25" t="s">
        <v>35</v>
      </c>
      <c r="C14" s="37">
        <v>26</v>
      </c>
      <c r="D14" s="26">
        <v>0.73</v>
      </c>
      <c r="E14" s="26">
        <v>0.73</v>
      </c>
    </row>
    <row r="15" spans="1:5" ht="15" thickBot="1" x14ac:dyDescent="0.35">
      <c r="B15" s="25" t="s">
        <v>16</v>
      </c>
      <c r="C15" s="37">
        <v>102</v>
      </c>
      <c r="D15" s="26">
        <v>0.80392156862745101</v>
      </c>
      <c r="E15" s="26">
        <v>0.81188118811881194</v>
      </c>
    </row>
    <row r="16" spans="1:5" ht="15" thickBot="1" x14ac:dyDescent="0.35">
      <c r="B16" s="25" t="s">
        <v>30</v>
      </c>
      <c r="C16" s="37">
        <v>737</v>
      </c>
      <c r="D16" s="26">
        <v>0.86567164179104472</v>
      </c>
      <c r="E16" s="26">
        <v>0.87517146776406041</v>
      </c>
    </row>
    <row r="17" spans="2:5" ht="15" thickBot="1" x14ac:dyDescent="0.35">
      <c r="B17" s="25" t="s">
        <v>17</v>
      </c>
      <c r="C17" s="37">
        <v>4</v>
      </c>
      <c r="D17" s="26">
        <v>0.5</v>
      </c>
      <c r="E17" s="26">
        <v>0.5</v>
      </c>
    </row>
    <row r="18" spans="2:5" ht="15" thickBot="1" x14ac:dyDescent="0.35">
      <c r="B18" s="25" t="s">
        <v>18</v>
      </c>
      <c r="C18" s="37">
        <v>60</v>
      </c>
      <c r="D18" s="26">
        <v>0.93</v>
      </c>
      <c r="E18" s="26">
        <v>0.93</v>
      </c>
    </row>
    <row r="19" spans="2:5" ht="15" thickBot="1" x14ac:dyDescent="0.35">
      <c r="B19" s="25" t="s">
        <v>22</v>
      </c>
      <c r="C19" s="37">
        <v>30</v>
      </c>
      <c r="D19" s="26">
        <v>0.4</v>
      </c>
      <c r="E19" s="26">
        <v>0.4</v>
      </c>
    </row>
    <row r="20" spans="2:5" ht="15" thickBot="1" x14ac:dyDescent="0.35">
      <c r="B20" s="25" t="s">
        <v>23</v>
      </c>
      <c r="C20" s="37">
        <v>7</v>
      </c>
      <c r="D20" s="26">
        <v>0.28999999999999998</v>
      </c>
      <c r="E20" s="26">
        <v>1</v>
      </c>
    </row>
    <row r="21" spans="2:5" ht="15" thickBot="1" x14ac:dyDescent="0.35">
      <c r="B21" s="25" t="s">
        <v>24</v>
      </c>
      <c r="C21" s="37">
        <v>73</v>
      </c>
      <c r="D21" s="26">
        <v>0.56164383561643838</v>
      </c>
      <c r="E21" s="26">
        <v>0.56164383561643838</v>
      </c>
    </row>
    <row r="22" spans="2:5" ht="15" thickBot="1" x14ac:dyDescent="0.35">
      <c r="B22" s="25" t="s">
        <v>27</v>
      </c>
      <c r="C22" s="37">
        <v>83</v>
      </c>
      <c r="D22" s="26">
        <v>0.80722891566265065</v>
      </c>
      <c r="E22" s="26">
        <v>0.81</v>
      </c>
    </row>
    <row r="23" spans="2:5" ht="15" thickBot="1" x14ac:dyDescent="0.35">
      <c r="B23" s="25" t="s">
        <v>25</v>
      </c>
      <c r="C23" s="37">
        <v>30</v>
      </c>
      <c r="D23" s="26">
        <v>0.73</v>
      </c>
      <c r="E23" s="26">
        <v>0.73</v>
      </c>
    </row>
    <row r="24" spans="2:5" ht="15" thickBot="1" x14ac:dyDescent="0.35">
      <c r="B24" s="25" t="s">
        <v>13</v>
      </c>
      <c r="C24" s="37">
        <v>60</v>
      </c>
      <c r="D24" s="26">
        <v>0.75</v>
      </c>
      <c r="E24" s="26">
        <v>0.82</v>
      </c>
    </row>
    <row r="25" spans="2:5" ht="15" thickBot="1" x14ac:dyDescent="0.35">
      <c r="B25" s="25" t="s">
        <v>26</v>
      </c>
      <c r="C25" s="37">
        <v>90</v>
      </c>
      <c r="D25" s="26">
        <v>0.88888888888888884</v>
      </c>
      <c r="E25" s="26">
        <v>0.88888888888888884</v>
      </c>
    </row>
    <row r="26" spans="2:5" ht="15" thickBot="1" x14ac:dyDescent="0.35">
      <c r="B26" s="25" t="s">
        <v>19</v>
      </c>
      <c r="C26" s="37">
        <v>29</v>
      </c>
      <c r="D26" s="26">
        <v>0.72</v>
      </c>
      <c r="E26" s="26">
        <v>0.75</v>
      </c>
    </row>
    <row r="27" spans="2:5" ht="15" thickBot="1" x14ac:dyDescent="0.35">
      <c r="B27" s="25" t="s">
        <v>28</v>
      </c>
      <c r="C27" s="37">
        <v>81</v>
      </c>
      <c r="D27" s="26">
        <v>0.90123456790123457</v>
      </c>
      <c r="E27" s="26">
        <v>0.9</v>
      </c>
    </row>
    <row r="28" spans="2:5" ht="15" thickBot="1" x14ac:dyDescent="0.35">
      <c r="B28" s="25" t="s">
        <v>34</v>
      </c>
      <c r="C28" s="37">
        <v>98</v>
      </c>
      <c r="D28" s="26">
        <v>0.88775510204081631</v>
      </c>
      <c r="E28" s="26">
        <v>0.91578947368421049</v>
      </c>
    </row>
    <row r="29" spans="2:5" ht="15" thickBot="1" x14ac:dyDescent="0.35">
      <c r="B29" s="25" t="s">
        <v>36</v>
      </c>
      <c r="C29" s="37">
        <v>86</v>
      </c>
      <c r="D29" s="26">
        <v>0.90697674418604646</v>
      </c>
      <c r="E29" s="26">
        <v>0.93975903614457834</v>
      </c>
    </row>
    <row r="30" spans="2:5" ht="15" thickBot="1" x14ac:dyDescent="0.35">
      <c r="B30" s="25" t="s">
        <v>37</v>
      </c>
      <c r="C30" s="37">
        <v>73</v>
      </c>
      <c r="D30" s="26">
        <v>0.16438356164383561</v>
      </c>
      <c r="E30" s="26">
        <v>0.16666666666666666</v>
      </c>
    </row>
    <row r="31" spans="2:5" ht="15" thickBot="1" x14ac:dyDescent="0.35">
      <c r="B31" s="25" t="s">
        <v>33</v>
      </c>
      <c r="C31" s="37">
        <v>18</v>
      </c>
      <c r="D31" s="26">
        <v>0</v>
      </c>
      <c r="E31" s="26">
        <v>0</v>
      </c>
    </row>
    <row r="32" spans="2:5" ht="15" thickBot="1" x14ac:dyDescent="0.35">
      <c r="B32" s="25" t="s">
        <v>32</v>
      </c>
      <c r="C32" s="37">
        <v>61</v>
      </c>
      <c r="D32" s="26">
        <v>0.69</v>
      </c>
      <c r="E32" s="26">
        <v>0.71</v>
      </c>
    </row>
    <row r="33" spans="2:5" ht="15" thickBot="1" x14ac:dyDescent="0.35">
      <c r="B33" s="15" t="s">
        <v>95</v>
      </c>
      <c r="C33" s="28">
        <v>3329</v>
      </c>
      <c r="D33" s="42">
        <v>0.77680985280865122</v>
      </c>
      <c r="E33" s="42">
        <v>0.81525851197982346</v>
      </c>
    </row>
    <row r="34" spans="2:5" ht="15" thickBot="1" x14ac:dyDescent="0.35">
      <c r="B34" s="16" t="s">
        <v>96</v>
      </c>
      <c r="C34" s="29">
        <v>2586</v>
      </c>
      <c r="D34" s="43"/>
      <c r="E34" s="43"/>
    </row>
    <row r="35" spans="2:5" ht="15" thickBot="1" x14ac:dyDescent="0.35"/>
    <row r="36" spans="2:5" x14ac:dyDescent="0.3">
      <c r="B36" s="50" t="s">
        <v>94</v>
      </c>
      <c r="C36" s="55" t="s">
        <v>91</v>
      </c>
      <c r="D36" s="52" t="s">
        <v>92</v>
      </c>
      <c r="E36" s="52" t="s">
        <v>100</v>
      </c>
    </row>
    <row r="37" spans="2:5" ht="15" thickBot="1" x14ac:dyDescent="0.35">
      <c r="B37" s="54"/>
      <c r="C37" s="56"/>
      <c r="D37" s="57"/>
      <c r="E37" s="57"/>
    </row>
    <row r="38" spans="2:5" ht="15" thickBot="1" x14ac:dyDescent="0.35">
      <c r="B38" s="25" t="s">
        <v>12</v>
      </c>
      <c r="C38" s="27">
        <v>1480</v>
      </c>
      <c r="D38" s="26">
        <v>0.46554054054054056</v>
      </c>
      <c r="E38" s="26">
        <v>0.53452288595810704</v>
      </c>
    </row>
    <row r="39" spans="2:5" ht="15" thickBot="1" x14ac:dyDescent="0.35">
      <c r="B39" s="25" t="s">
        <v>15</v>
      </c>
      <c r="C39" s="27">
        <v>10940</v>
      </c>
      <c r="D39" s="26">
        <v>0.71700182815356495</v>
      </c>
      <c r="E39" s="26">
        <v>0.82847486269539505</v>
      </c>
    </row>
    <row r="40" spans="2:5" ht="15" thickBot="1" x14ac:dyDescent="0.35">
      <c r="B40" s="25" t="s">
        <v>30</v>
      </c>
      <c r="C40" s="27">
        <v>1382</v>
      </c>
      <c r="D40" s="26">
        <v>0.77785817655571632</v>
      </c>
      <c r="E40" s="26">
        <v>0.8437990580847724</v>
      </c>
    </row>
    <row r="41" spans="2:5" ht="15" thickBot="1" x14ac:dyDescent="0.35">
      <c r="B41" s="25" t="s">
        <v>20</v>
      </c>
      <c r="C41" s="27">
        <v>2711</v>
      </c>
      <c r="D41" s="26">
        <v>0.47178163039468829</v>
      </c>
      <c r="E41" s="26">
        <v>0.7359033371691599</v>
      </c>
    </row>
    <row r="42" spans="2:5" ht="15" thickBot="1" x14ac:dyDescent="0.35">
      <c r="B42" s="25" t="s">
        <v>13</v>
      </c>
      <c r="C42" s="27">
        <v>3421</v>
      </c>
      <c r="D42" s="26">
        <v>0.71938029815843318</v>
      </c>
      <c r="E42" s="26">
        <v>0.89948830409356728</v>
      </c>
    </row>
    <row r="43" spans="2:5" ht="15" thickBot="1" x14ac:dyDescent="0.35">
      <c r="B43" s="25" t="s">
        <v>29</v>
      </c>
      <c r="C43" s="27">
        <v>1889</v>
      </c>
      <c r="D43" s="26">
        <v>0.51614610905240865</v>
      </c>
      <c r="E43" s="26">
        <v>0.59234507897934385</v>
      </c>
    </row>
    <row r="44" spans="2:5" ht="15" thickBot="1" x14ac:dyDescent="0.35">
      <c r="B44" s="25" t="s">
        <v>31</v>
      </c>
      <c r="C44" s="27">
        <v>954</v>
      </c>
      <c r="D44" s="26">
        <v>0.76415094339622647</v>
      </c>
      <c r="E44" s="26">
        <v>0.78981581798483202</v>
      </c>
    </row>
    <row r="45" spans="2:5" ht="15" thickBot="1" x14ac:dyDescent="0.35">
      <c r="B45" s="15" t="s">
        <v>95</v>
      </c>
      <c r="C45" s="28">
        <v>22777</v>
      </c>
      <c r="D45" s="42">
        <v>0.65917372788339113</v>
      </c>
      <c r="E45" s="42">
        <v>0.78644387407679006</v>
      </c>
    </row>
    <row r="46" spans="2:5" ht="15" thickBot="1" x14ac:dyDescent="0.35">
      <c r="B46" s="16" t="s">
        <v>96</v>
      </c>
      <c r="C46" s="29">
        <v>15014</v>
      </c>
      <c r="D46" s="43"/>
      <c r="E46" s="43"/>
    </row>
  </sheetData>
  <mergeCells count="14">
    <mergeCell ref="E5:E6"/>
    <mergeCell ref="A1:C1"/>
    <mergeCell ref="A2:C2"/>
    <mergeCell ref="B5:B6"/>
    <mergeCell ref="C5:C6"/>
    <mergeCell ref="D5:D6"/>
    <mergeCell ref="D45:D46"/>
    <mergeCell ref="E45:E46"/>
    <mergeCell ref="D33:D34"/>
    <mergeCell ref="E33:E34"/>
    <mergeCell ref="B36:B37"/>
    <mergeCell ref="C36:C37"/>
    <mergeCell ref="D36:D37"/>
    <mergeCell ref="E36:E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03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b150946a-e91e-41f5-8b47-a9dbc3d237ee">AEVVZYF6TF2M-981-4</_dlc_DocId>
    <_dlc_DocIdUrl xmlns="b150946a-e91e-41f5-8b47-a9dbc3d237ee">
      <Url>http://www.aerocivil.gov.co/AAeronautica/Estadisticas/Calidad-Servicio/Cumplimiento/_layouts/DocIdRedir.aspx?ID=AEVVZYF6TF2M-981-4</Url>
      <Description>AEVVZYF6TF2M-981-4</Description>
    </_dlc_DocIdUrl>
  </documentManagement>
</p:properties>
</file>

<file path=customXml/itemProps1.xml><?xml version="1.0" encoding="utf-8"?>
<ds:datastoreItem xmlns:ds="http://schemas.openxmlformats.org/officeDocument/2006/customXml" ds:itemID="{C68CDD1D-B2BC-45A3-A6E7-4BCABBC1EF03}"/>
</file>

<file path=customXml/itemProps2.xml><?xml version="1.0" encoding="utf-8"?>
<ds:datastoreItem xmlns:ds="http://schemas.openxmlformats.org/officeDocument/2006/customXml" ds:itemID="{3498BFE4-D509-4773-A149-B704A5EA951F}"/>
</file>

<file path=customXml/itemProps3.xml><?xml version="1.0" encoding="utf-8"?>
<ds:datastoreItem xmlns:ds="http://schemas.openxmlformats.org/officeDocument/2006/customXml" ds:itemID="{C92FA905-E91A-4BB1-B371-AB3D25BA0D0B}"/>
</file>

<file path=customXml/itemProps4.xml><?xml version="1.0" encoding="utf-8"?>
<ds:datastoreItem xmlns:ds="http://schemas.openxmlformats.org/officeDocument/2006/customXml" ds:itemID="{3498BFE4-D509-4773-A149-B704A5EA95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AEROP. INTER</vt:lpstr>
      <vt:lpstr>AEROP. NACI</vt:lpstr>
      <vt:lpstr>EMPRESAS INTERN</vt:lpstr>
      <vt:lpstr>EMPRESAS NACIONAL</vt:lpstr>
      <vt:lpstr>TOTAL AEROPUERTO</vt:lpstr>
      <vt:lpstr>TOTAL EMPRESA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abril 2013</dc:title>
  <dc:creator>Tatiana del Pilar Ballen Lozano</dc:creator>
  <cp:lastModifiedBy>Tatiana del Pilar Ballen Lozano</cp:lastModifiedBy>
  <dcterms:created xsi:type="dcterms:W3CDTF">2013-07-23T13:29:48Z</dcterms:created>
  <dcterms:modified xsi:type="dcterms:W3CDTF">2013-08-20T17:21:59Z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fc6afaf8-1953-4f9e-bafc-4ef8a169acd5</vt:lpwstr>
  </property>
  <property fmtid="{D5CDD505-2E9C-101B-9397-08002B2CF9AE}" pid="3" name="ContentTypeId">
    <vt:lpwstr>0x01010074E918C3DD5CC44FB08F5A2D78177FFA</vt:lpwstr>
  </property>
</Properties>
</file>